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23.07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2" l="1"/>
  <c r="S53" i="2"/>
  <c r="S39" i="2"/>
  <c r="S36" i="2"/>
  <c r="S33" i="2"/>
  <c r="S31" i="2"/>
  <c r="S23" i="2" s="1"/>
  <c r="S15" i="2"/>
  <c r="P11" i="2"/>
  <c r="P10" i="2"/>
  <c r="P63" i="2"/>
  <c r="P59" i="2"/>
  <c r="P58" i="2"/>
  <c r="P57" i="2"/>
  <c r="P61" i="2"/>
  <c r="S7" i="2" l="1"/>
  <c r="S64" i="2"/>
  <c r="K10" i="2"/>
  <c r="K11" i="2"/>
  <c r="K61" i="2"/>
  <c r="J22" i="2"/>
  <c r="AD63" i="2" l="1"/>
  <c r="AD62" i="2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K24" i="2" l="1"/>
  <c r="AD24" i="2" s="1"/>
  <c r="K27" i="2"/>
  <c r="AD27" i="2" s="1"/>
  <c r="J31" i="2"/>
  <c r="J23" i="2" s="1"/>
  <c r="K32" i="2"/>
  <c r="J33" i="2"/>
  <c r="K34" i="2"/>
  <c r="AD34" i="2" s="1"/>
  <c r="J36" i="2"/>
  <c r="K37" i="2"/>
  <c r="K38" i="2"/>
  <c r="AD38" i="2" s="1"/>
  <c r="J39" i="2"/>
  <c r="K40" i="2"/>
  <c r="AD40" i="2" s="1"/>
  <c r="K41" i="2"/>
  <c r="AD41" i="2" s="1"/>
  <c r="K42" i="2"/>
  <c r="AD42" i="2" s="1"/>
  <c r="K52" i="2"/>
  <c r="AD52" i="2" s="1"/>
  <c r="K54" i="2"/>
  <c r="AD54" i="2" s="1"/>
  <c r="J55" i="2"/>
  <c r="J53" i="2" s="1"/>
  <c r="J56" i="2"/>
  <c r="K57" i="2"/>
  <c r="AD57" i="2" s="1"/>
  <c r="K58" i="2"/>
  <c r="AD58" i="2" s="1"/>
  <c r="K59" i="2"/>
  <c r="AD59" i="2" s="1"/>
  <c r="K60" i="2"/>
  <c r="AD60" i="2" s="1"/>
  <c r="K62" i="2"/>
  <c r="K63" i="2"/>
  <c r="K33" i="2" l="1"/>
  <c r="K31" i="2"/>
  <c r="AD32" i="2"/>
  <c r="K36" i="2"/>
  <c r="AD37" i="2"/>
  <c r="K56" i="2"/>
  <c r="K39" i="2"/>
  <c r="K23" i="2"/>
  <c r="K16" i="2"/>
  <c r="AD16" i="2" s="1"/>
  <c r="O56" i="2" l="1"/>
  <c r="O53" i="2"/>
  <c r="O39" i="2"/>
  <c r="O36" i="2"/>
  <c r="O33" i="2"/>
  <c r="O31" i="2"/>
  <c r="O15" i="2"/>
  <c r="O23" i="2" l="1"/>
  <c r="O7" i="2"/>
  <c r="O64" i="2" s="1"/>
  <c r="U56" i="2"/>
  <c r="AD56" i="2" s="1"/>
  <c r="U53" i="2"/>
  <c r="U39" i="2"/>
  <c r="AD39" i="2" s="1"/>
  <c r="U36" i="2"/>
  <c r="AD36" i="2" s="1"/>
  <c r="U33" i="2"/>
  <c r="U31" i="2"/>
  <c r="AD31" i="2" s="1"/>
  <c r="U15" i="2"/>
  <c r="U23" i="2" l="1"/>
  <c r="AD23" i="2" s="1"/>
  <c r="AD33" i="2"/>
  <c r="U7" i="2"/>
  <c r="AC10" i="2"/>
  <c r="AC11" i="2"/>
  <c r="AC13" i="2"/>
  <c r="AC16" i="2"/>
  <c r="AC17" i="2"/>
  <c r="AC18" i="2"/>
  <c r="AC19" i="2"/>
  <c r="AC20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6" i="2"/>
  <c r="AC57" i="2"/>
  <c r="AC58" i="2"/>
  <c r="AC59" i="2"/>
  <c r="AC60" i="2"/>
  <c r="AC61" i="2"/>
  <c r="AC62" i="2"/>
  <c r="AC63" i="2"/>
  <c r="K22" i="2"/>
  <c r="AD22" i="2" s="1"/>
  <c r="K21" i="2"/>
  <c r="AD21" i="2" s="1"/>
  <c r="K14" i="2"/>
  <c r="AD14" i="2" s="1"/>
  <c r="K13" i="2"/>
  <c r="AD13" i="2" s="1"/>
  <c r="K12" i="2"/>
  <c r="K9" i="2"/>
  <c r="AD9" i="2" s="1"/>
  <c r="K8" i="2"/>
  <c r="AD8" i="2" s="1"/>
  <c r="J15" i="2"/>
  <c r="AC23" i="2" l="1"/>
  <c r="AC12" i="2"/>
  <c r="AD12" i="2"/>
  <c r="U64" i="2"/>
  <c r="AC21" i="2"/>
  <c r="AC9" i="2"/>
  <c r="AC22" i="2"/>
  <c r="AC14" i="2"/>
  <c r="AC8" i="2"/>
  <c r="J7" i="2"/>
  <c r="J64" i="2" s="1"/>
  <c r="K15" i="2"/>
  <c r="AD15" i="2" s="1"/>
  <c r="AC15" i="2" l="1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 l="1"/>
  <c r="AB10" i="2"/>
  <c r="T39" i="2" l="1"/>
  <c r="P13" i="2" l="1"/>
  <c r="AB13" i="2" s="1"/>
  <c r="Y63" i="2" l="1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 l="1"/>
  <c r="AB12" i="2" s="1"/>
  <c r="AA12" i="2" l="1"/>
  <c r="AA13" i="2"/>
  <c r="AA11" i="2"/>
  <c r="AA10" i="2"/>
  <c r="P52" i="2" l="1"/>
  <c r="AB52" i="2" s="1"/>
  <c r="AA52" i="2" l="1"/>
  <c r="N13" i="2"/>
  <c r="N11" i="2"/>
  <c r="N10" i="2"/>
  <c r="AB63" i="2" l="1"/>
  <c r="AA63" i="2" l="1"/>
  <c r="R36" i="2"/>
  <c r="Z36" i="2" s="1"/>
  <c r="Y36" i="2" l="1"/>
  <c r="P55" i="2"/>
  <c r="K55" i="2" s="1"/>
  <c r="K53" i="2" l="1"/>
  <c r="AD53" i="2" s="1"/>
  <c r="AD55" i="2"/>
  <c r="AB55" i="2"/>
  <c r="AA55" i="2"/>
  <c r="R55" i="2"/>
  <c r="Q55" i="2"/>
  <c r="AC55" i="2" l="1"/>
  <c r="X55" i="2"/>
  <c r="W55" i="2"/>
  <c r="Z55" i="2"/>
  <c r="Y55" i="2"/>
  <c r="N61" i="2"/>
  <c r="AC53" i="2" l="1"/>
  <c r="K7" i="2"/>
  <c r="R53" i="2"/>
  <c r="K64" i="2" l="1"/>
  <c r="AD64" i="2" s="1"/>
  <c r="AD7" i="2"/>
  <c r="AC7" i="2"/>
  <c r="Z53" i="2"/>
  <c r="Y53" i="2"/>
  <c r="P8" i="2"/>
  <c r="AB8" i="2" s="1"/>
  <c r="AC64" i="2" l="1"/>
  <c r="AA8" i="2"/>
  <c r="V55" i="2"/>
  <c r="V54" i="2"/>
  <c r="T53" i="2"/>
  <c r="V10" i="2" l="1"/>
  <c r="P54" i="2"/>
  <c r="AB54" i="2" s="1"/>
  <c r="N54" i="2"/>
  <c r="N53" i="2" s="1"/>
  <c r="M53" i="2"/>
  <c r="L53" i="2"/>
  <c r="Q53" i="2"/>
  <c r="P60" i="2"/>
  <c r="AB60" i="2" s="1"/>
  <c r="AB59" i="2"/>
  <c r="AB58" i="2"/>
  <c r="AB57" i="2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 l="1"/>
  <c r="AA40" i="2"/>
  <c r="X53" i="2"/>
  <c r="W53" i="2"/>
  <c r="AA41" i="2"/>
  <c r="AA35" i="2"/>
  <c r="AA60" i="2"/>
  <c r="AA59" i="2"/>
  <c r="AA58" i="2"/>
  <c r="AA57" i="2"/>
  <c r="AA54" i="2"/>
  <c r="AA42" i="2"/>
  <c r="AA38" i="2"/>
  <c r="AA37" i="2"/>
  <c r="AA34" i="2"/>
  <c r="AA24" i="2"/>
  <c r="AA27" i="2"/>
  <c r="AA22" i="2"/>
  <c r="AA21" i="2"/>
  <c r="AA16" i="2"/>
  <c r="AA14" i="2"/>
  <c r="AA9" i="2"/>
  <c r="P53" i="2"/>
  <c r="AB53" i="2" s="1"/>
  <c r="P56" i="2"/>
  <c r="AB56" i="2" s="1"/>
  <c r="P39" i="2"/>
  <c r="AB39" i="2" s="1"/>
  <c r="P36" i="2"/>
  <c r="AB36" i="2" s="1"/>
  <c r="P33" i="2"/>
  <c r="AB33" i="2" s="1"/>
  <c r="P32" i="2"/>
  <c r="AB32" i="2" s="1"/>
  <c r="P15" i="2"/>
  <c r="AB15" i="2" s="1"/>
  <c r="P31" i="2" l="1"/>
  <c r="AA32" i="2"/>
  <c r="AA39" i="2"/>
  <c r="AA56" i="2"/>
  <c r="AA53" i="2"/>
  <c r="AA36" i="2"/>
  <c r="AA33" i="2"/>
  <c r="AA15" i="2"/>
  <c r="P23" i="2"/>
  <c r="AB23" i="2" s="1"/>
  <c r="AA31" i="2" l="1"/>
  <c r="AB31" i="2"/>
  <c r="AA23" i="2"/>
  <c r="P7" i="2"/>
  <c r="AB7" i="2" s="1"/>
  <c r="AA7" i="2" l="1"/>
  <c r="P64" i="2"/>
  <c r="AB64" i="2" s="1"/>
  <c r="AA64" i="2" l="1"/>
  <c r="V53" i="2" l="1"/>
  <c r="T56" i="2" l="1"/>
  <c r="T33" i="2" l="1"/>
  <c r="R39" i="2" l="1"/>
  <c r="Z39" i="2" s="1"/>
  <c r="Y39" i="2" l="1"/>
  <c r="T36" i="2" l="1"/>
  <c r="R56" i="2" l="1"/>
  <c r="Z56" i="2" s="1"/>
  <c r="R33" i="2"/>
  <c r="R31" i="2"/>
  <c r="R15" i="2"/>
  <c r="Z15" i="2" s="1"/>
  <c r="Z33" i="2" l="1"/>
  <c r="Y33" i="2"/>
  <c r="Y31" i="2"/>
  <c r="Z31" i="2"/>
  <c r="Y56" i="2"/>
  <c r="Y15" i="2"/>
  <c r="R23" i="2"/>
  <c r="Z23" i="2" s="1"/>
  <c r="R7" i="2" l="1"/>
  <c r="Z7" i="2" s="1"/>
  <c r="Y23" i="2"/>
  <c r="V52" i="2"/>
  <c r="R64" i="2" l="1"/>
  <c r="Z64" i="2" s="1"/>
  <c r="Y7" i="2"/>
  <c r="N43" i="2"/>
  <c r="N44" i="2"/>
  <c r="N45" i="2"/>
  <c r="N46" i="2"/>
  <c r="N47" i="2"/>
  <c r="N48" i="2"/>
  <c r="N49" i="2"/>
  <c r="N50" i="2"/>
  <c r="N51" i="2"/>
  <c r="N52" i="2"/>
  <c r="Y64" i="2" l="1"/>
  <c r="T31" i="2"/>
  <c r="T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V56" i="2"/>
  <c r="V39" i="2"/>
  <c r="V36" i="2"/>
  <c r="T15" i="2"/>
  <c r="T7" i="2" l="1"/>
  <c r="V15" i="2"/>
  <c r="V31" i="2"/>
  <c r="V23" i="2"/>
  <c r="V7" i="2" l="1"/>
  <c r="T64" i="2" l="1"/>
  <c r="V64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2" i="2"/>
  <c r="N24" i="2"/>
  <c r="N27" i="2"/>
  <c r="N22" i="2"/>
  <c r="N16" i="2"/>
  <c r="N21" i="2"/>
  <c r="N14" i="2"/>
  <c r="N12" i="2"/>
  <c r="N9" i="2"/>
  <c r="N15" i="2" l="1"/>
  <c r="L15" i="2" l="1"/>
  <c r="L31" i="2"/>
  <c r="L33" i="2"/>
  <c r="L36" i="2"/>
  <c r="L39" i="2"/>
  <c r="L56" i="2"/>
  <c r="L23" i="2" l="1"/>
  <c r="L7" i="2" s="1"/>
  <c r="L64" i="2" l="1"/>
  <c r="N56" i="2"/>
  <c r="N39" i="2"/>
  <c r="N36" i="2"/>
  <c r="N33" i="2"/>
  <c r="N31" i="2"/>
  <c r="N23" i="2" l="1"/>
  <c r="N7" i="2" s="1"/>
  <c r="N64" i="2" l="1"/>
  <c r="Q33" i="2" l="1"/>
  <c r="M33" i="2"/>
  <c r="X33" i="2" l="1"/>
  <c r="W33" i="2"/>
  <c r="M56" i="2"/>
  <c r="Q56" i="2"/>
  <c r="X56" i="2" s="1"/>
  <c r="Q39" i="2"/>
  <c r="M39" i="2"/>
  <c r="X39" i="2" l="1"/>
  <c r="W39" i="2"/>
  <c r="W56" i="2"/>
  <c r="Q15" i="2"/>
  <c r="M15" i="2"/>
  <c r="Q31" i="2"/>
  <c r="M31" i="2"/>
  <c r="Q36" i="2"/>
  <c r="M36" i="2"/>
  <c r="X36" i="2" l="1"/>
  <c r="W36" i="2"/>
  <c r="X15" i="2"/>
  <c r="W15" i="2"/>
  <c r="Q23" i="2"/>
  <c r="X31" i="2"/>
  <c r="W31" i="2"/>
  <c r="M23" i="2"/>
  <c r="M7" i="2" s="1"/>
  <c r="X23" i="2" l="1"/>
  <c r="W23" i="2"/>
  <c r="Q7" i="2"/>
  <c r="M64" i="2"/>
  <c r="X7" i="2" l="1"/>
  <c r="W7" i="2"/>
  <c r="Q64" i="2"/>
  <c r="X64" i="2" l="1"/>
  <c r="W64" i="2"/>
</calcChain>
</file>

<file path=xl/sharedStrings.xml><?xml version="1.0" encoding="utf-8"?>
<sst xmlns="http://schemas.openxmlformats.org/spreadsheetml/2006/main" count="136" uniqueCount="89">
  <si>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</si>
  <si>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</si>
  <si>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</si>
  <si>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</si>
  <si>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</si>
  <si>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</si>
  <si>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</si>
  <si>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</si>
  <si>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</si>
  <si>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</si>
  <si>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</si>
  <si>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</si>
  <si>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</si>
  <si>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</si>
  <si>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</si>
  <si>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</si>
  <si>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</si>
  <si>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</si>
  <si>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</si>
  <si>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</si>
  <si>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</si>
  <si>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</si>
  <si>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</si>
  <si>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</si>
  <si>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</si>
  <si>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</si>
  <si>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</si>
  <si>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</si>
  <si>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</si>
  <si>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</si>
  <si>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</si>
  <si>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</si>
  <si>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</si>
  <si>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</si>
  <si>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</si>
  <si>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</si>
  <si>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</si>
  <si>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</si>
  <si>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</si>
  <si>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</si>
  <si>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</si>
  <si>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</si>
  <si>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</si>
  <si>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</si>
  <si>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</si>
  <si>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</si>
  <si>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</si>
  <si>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</si>
  <si>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</si>
  <si>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</si>
  <si>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</si>
  <si>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</si>
  <si>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</si>
  <si>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</si>
  <si>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</si>
  <si>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</si>
  <si>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</si>
  <si>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</si>
  <si>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</si>
  <si>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</si>
  <si>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</si>
  <si>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</si>
  <si>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</si>
  <si>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</si>
  <si>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</si>
  <si>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</si>
  <si>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</si>
  <si>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</si>
  <si>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</si>
  <si>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</si>
  <si>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</si>
  <si>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</si>
  <si>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</si>
  <si>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</si>
  <si>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</si>
  <si>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</si>
  <si>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</si>
  <si>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</si>
  <si>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</si>
  <si>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7 месяцев 2021 года</t>
  </si>
  <si>
    <t>откл.+- от плана за 7 месяцев 2021 года</t>
  </si>
  <si>
    <t xml:space="preserve">Исполнено по 22.07.2019 год </t>
  </si>
  <si>
    <r>
      <t xml:space="preserve">Исполнено по 22.07.2019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</si>
  <si>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22.07.2020 год</t>
  </si>
  <si>
    <r>
      <t>Исполнено по 22.07.2020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       (34,24%)</t>
    </r>
  </si>
  <si>
    <t>с 09.07.2021 по 15.07.2021 (неделя) П</t>
  </si>
  <si>
    <t>с 16.07.2021 по 22.07.2021 (неделя) Т</t>
  </si>
  <si>
    <r>
      <t xml:space="preserve">Исполнение с 01.01.2021 по 22.07.2021        </t>
    </r>
    <r>
      <rPr>
        <b/>
        <sz val="14"/>
        <rFont val="Times New Roman"/>
        <family val="1"/>
        <charset val="204"/>
      </rPr>
      <t xml:space="preserve"> (30,57%)</t>
    </r>
  </si>
  <si>
    <t>Информация об исполнении бюджета Благодарненского городского округа Ставропольского края на 22.07.2021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</si>
</sst>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1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46" zoomScaleNormal="68" zoomScaleSheetLayoutView="46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AK62" sqref="AK62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4.8554687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29.7109375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3.425781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bestFit="1" customWidth="1"/>
    <col min="26" max="26" width="12" style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71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90" t="s">
        <v>88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2"/>
      <c r="AA1" s="2"/>
      <c r="AB1" s="2"/>
      <c r="AC1" s="2"/>
    </row>
    <row r="2" spans="1:31" s="72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57"/>
      <c r="J2" s="57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57"/>
      <c r="AA2" s="57"/>
      <c r="AB2" s="57"/>
      <c r="AC2" s="8"/>
    </row>
    <row r="3" spans="1:31" s="72" customFormat="1" ht="12.7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74"/>
      <c r="O3" s="76"/>
      <c r="P3" s="74"/>
      <c r="Q3" s="74"/>
      <c r="R3" s="74"/>
      <c r="S3" s="74"/>
      <c r="T3" s="74"/>
      <c r="U3" s="74"/>
      <c r="V3" s="73"/>
      <c r="W3" s="73"/>
      <c r="X3" s="73"/>
      <c r="Y3" s="73"/>
      <c r="Z3" s="73"/>
      <c r="AA3" s="73"/>
      <c r="AB3" s="73"/>
      <c r="AC3" s="73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9" t="s">
        <v>43</v>
      </c>
      <c r="J4" s="87" t="s">
        <v>81</v>
      </c>
      <c r="K4" s="78" t="s">
        <v>82</v>
      </c>
      <c r="L4" s="82" t="s">
        <v>66</v>
      </c>
      <c r="M4" s="82" t="s">
        <v>67</v>
      </c>
      <c r="N4" s="78" t="s">
        <v>68</v>
      </c>
      <c r="O4" s="88" t="s">
        <v>83</v>
      </c>
      <c r="P4" s="78" t="s">
        <v>84</v>
      </c>
      <c r="Q4" s="85" t="s">
        <v>73</v>
      </c>
      <c r="R4" s="86"/>
      <c r="S4" s="78" t="s">
        <v>71</v>
      </c>
      <c r="T4" s="78"/>
      <c r="U4" s="82" t="s">
        <v>87</v>
      </c>
      <c r="V4" s="83" t="s">
        <v>64</v>
      </c>
      <c r="W4" s="81" t="s">
        <v>69</v>
      </c>
      <c r="X4" s="81"/>
      <c r="Y4" s="78" t="s">
        <v>80</v>
      </c>
      <c r="Z4" s="78"/>
      <c r="AA4" s="78" t="s">
        <v>70</v>
      </c>
      <c r="AB4" s="78"/>
      <c r="AC4" s="78" t="s">
        <v>78</v>
      </c>
      <c r="AD4" s="78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9"/>
      <c r="J5" s="87"/>
      <c r="K5" s="78"/>
      <c r="L5" s="82"/>
      <c r="M5" s="82"/>
      <c r="N5" s="78"/>
      <c r="O5" s="88"/>
      <c r="P5" s="78"/>
      <c r="Q5" s="51" t="s">
        <v>72</v>
      </c>
      <c r="R5" s="68" t="s">
        <v>79</v>
      </c>
      <c r="S5" s="52" t="s">
        <v>85</v>
      </c>
      <c r="T5" s="77" t="s">
        <v>86</v>
      </c>
      <c r="U5" s="82"/>
      <c r="V5" s="84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5" t="s">
        <v>48</v>
      </c>
      <c r="AD5" s="55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6"/>
      <c r="K6" s="56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22">
        <v>5</v>
      </c>
      <c r="R6" s="35">
        <v>6</v>
      </c>
      <c r="S6" s="75">
        <v>7</v>
      </c>
      <c r="T6" s="43">
        <v>8</v>
      </c>
      <c r="U6" s="22">
        <v>9</v>
      </c>
      <c r="V6" s="33">
        <v>10</v>
      </c>
      <c r="W6" s="22">
        <v>11</v>
      </c>
      <c r="X6" s="22">
        <v>12</v>
      </c>
      <c r="Y6" s="45">
        <v>13</v>
      </c>
      <c r="Z6" s="45">
        <v>14</v>
      </c>
      <c r="AA6" s="22">
        <v>15</v>
      </c>
      <c r="AB6" s="22">
        <v>16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80" t="s">
        <v>8</v>
      </c>
      <c r="C7" s="80"/>
      <c r="D7" s="80"/>
      <c r="E7" s="80"/>
      <c r="F7" s="80"/>
      <c r="G7" s="80"/>
      <c r="H7" s="80"/>
      <c r="I7" s="80"/>
      <c r="J7" s="17">
        <f t="shared" ref="J7:U7" si="0">J8+J9+J11+J12+J13+J14+J15+J22+J23+J35+J36+J39+J42+J53+J10</f>
        <v>226858509.21000001</v>
      </c>
      <c r="K7" s="17">
        <f t="shared" si="0"/>
        <v>167082452.27674499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345792598.6439749</v>
      </c>
      <c r="O7" s="17">
        <f t="shared" si="0"/>
        <v>159775644.91</v>
      </c>
      <c r="P7" s="17">
        <f t="shared" si="0"/>
        <v>154081348.46198672</v>
      </c>
      <c r="Q7" s="17">
        <f t="shared" si="0"/>
        <v>352312492</v>
      </c>
      <c r="R7" s="17">
        <f t="shared" si="0"/>
        <v>176042644.88</v>
      </c>
      <c r="S7" s="17">
        <f t="shared" ref="S7" si="1">S8+S9+S11+S12+S13+S14+S15+S22+S23+S35+S36+S39+S42+S53+S10</f>
        <v>11800314.109999999</v>
      </c>
      <c r="T7" s="17">
        <f t="shared" si="0"/>
        <v>4869655.72</v>
      </c>
      <c r="U7" s="17">
        <f t="shared" si="0"/>
        <v>173331147.48999998</v>
      </c>
      <c r="V7" s="17">
        <f>T7-S7</f>
        <v>-6930658.3899999997</v>
      </c>
      <c r="W7" s="17">
        <f>U7-Q7</f>
        <v>-178981344.51000002</v>
      </c>
      <c r="X7" s="17">
        <f>IF(Q7=0,0,U7/Q7*100)</f>
        <v>49.198127067830448</v>
      </c>
      <c r="Y7" s="17">
        <f>U7-R7</f>
        <v>-2711497.3900000155</v>
      </c>
      <c r="Z7" s="17">
        <f>IF(R7=0,0,U7/R7*100)</f>
        <v>98.459749686305656</v>
      </c>
      <c r="AA7" s="17">
        <f>U7-P7</f>
        <v>19249799.028013259</v>
      </c>
      <c r="AB7" s="17">
        <f>IF(P7=0,0,U7/P7*100)</f>
        <v>112.49327009411678</v>
      </c>
      <c r="AC7" s="17">
        <f>U7-K7</f>
        <v>6248695.2132549882</v>
      </c>
      <c r="AD7" s="17">
        <f>IF(K7=0,0,U7/K7*100)</f>
        <v>103.73988718031563</v>
      </c>
    </row>
    <row r="8" spans="1:31" s="15" customFormat="1" ht="42" hidden="1" customHeight="1" x14ac:dyDescent="0.3">
      <c r="A8" s="14"/>
      <c r="B8" s="80" t="s">
        <v>35</v>
      </c>
      <c r="C8" s="80"/>
      <c r="D8" s="80"/>
      <c r="E8" s="80"/>
      <c r="F8" s="80"/>
      <c r="G8" s="80"/>
      <c r="H8" s="80"/>
      <c r="I8" s="80"/>
      <c r="J8" s="19">
        <v>132390827.97</v>
      </c>
      <c r="K8" s="26">
        <f>J8/57.46*100*30.57/100</f>
        <v>70434869.666601121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80694930.310000002</v>
      </c>
      <c r="P8" s="26">
        <f>O8/34.24*100*30.57/100</f>
        <v>72045678.141842872</v>
      </c>
      <c r="Q8" s="17">
        <v>155881000</v>
      </c>
      <c r="R8" s="17">
        <v>78091689</v>
      </c>
      <c r="S8" s="17">
        <v>6676427.5199999996</v>
      </c>
      <c r="T8" s="17">
        <v>2029859.88</v>
      </c>
      <c r="U8" s="17">
        <v>77460487.590000004</v>
      </c>
      <c r="V8" s="17">
        <f t="shared" ref="V8:V64" si="2">T8-S8</f>
        <v>-4646567.6399999997</v>
      </c>
      <c r="W8" s="17">
        <f t="shared" ref="W8:W64" si="3">U8-Q8</f>
        <v>-78420512.409999996</v>
      </c>
      <c r="X8" s="17">
        <f t="shared" ref="X8:X64" si="4">IF(Q8=0,0,U8/Q8*100)</f>
        <v>49.692064837921237</v>
      </c>
      <c r="Y8" s="17">
        <f t="shared" ref="Y8:Y64" si="5">U8-R8</f>
        <v>-631201.40999999642</v>
      </c>
      <c r="Z8" s="17">
        <f t="shared" ref="Z8:Z64" si="6">IF(R8=0,0,U8/R8*100)</f>
        <v>99.191717559086229</v>
      </c>
      <c r="AA8" s="17">
        <f t="shared" ref="AA8:AA64" si="7">U8-P8</f>
        <v>5414809.4481571317</v>
      </c>
      <c r="AB8" s="17">
        <f t="shared" ref="AB8:AB64" si="8">IF(P8=0,0,U8/P8*100)</f>
        <v>107.51580051408011</v>
      </c>
      <c r="AC8" s="17">
        <f t="shared" ref="AC8:AC64" si="9">U8-K8</f>
        <v>7025617.9233988822</v>
      </c>
      <c r="AD8" s="17">
        <f t="shared" ref="AD8:AD64" si="10">IF(K8=0,0,U8/K8*100)</f>
        <v>109.9746304020355</v>
      </c>
    </row>
    <row r="9" spans="1:31" s="15" customFormat="1" ht="84.75" hidden="1" customHeight="1" x14ac:dyDescent="0.3">
      <c r="A9" s="14"/>
      <c r="B9" s="80" t="s">
        <v>34</v>
      </c>
      <c r="C9" s="80"/>
      <c r="D9" s="80"/>
      <c r="E9" s="80"/>
      <c r="F9" s="80"/>
      <c r="G9" s="80"/>
      <c r="H9" s="80"/>
      <c r="I9" s="80"/>
      <c r="J9" s="66">
        <v>10295873.02</v>
      </c>
      <c r="K9" s="66">
        <f>J9</f>
        <v>10295873.02</v>
      </c>
      <c r="L9" s="17">
        <v>18646000</v>
      </c>
      <c r="M9" s="17">
        <v>20275547.789999999</v>
      </c>
      <c r="N9" s="17">
        <f>M9</f>
        <v>20275547.789999999</v>
      </c>
      <c r="O9" s="17">
        <v>9233311.3399999999</v>
      </c>
      <c r="P9" s="17">
        <f>O9</f>
        <v>9233311.3399999999</v>
      </c>
      <c r="Q9" s="17">
        <v>25639600</v>
      </c>
      <c r="R9" s="17">
        <v>14214950</v>
      </c>
      <c r="S9" s="17">
        <v>0</v>
      </c>
      <c r="T9" s="17">
        <v>0</v>
      </c>
      <c r="U9" s="17">
        <v>11831267.609999999</v>
      </c>
      <c r="V9" s="17">
        <f t="shared" si="2"/>
        <v>0</v>
      </c>
      <c r="W9" s="17">
        <f t="shared" si="3"/>
        <v>-13808332.390000001</v>
      </c>
      <c r="X9" s="17">
        <f t="shared" si="4"/>
        <v>46.14450931371784</v>
      </c>
      <c r="Y9" s="17">
        <f t="shared" si="5"/>
        <v>-2383682.3900000006</v>
      </c>
      <c r="Z9" s="17">
        <f t="shared" si="6"/>
        <v>83.231158815191037</v>
      </c>
      <c r="AA9" s="17">
        <f t="shared" si="7"/>
        <v>2597956.2699999996</v>
      </c>
      <c r="AB9" s="17">
        <f t="shared" si="8"/>
        <v>128.13677752579716</v>
      </c>
      <c r="AC9" s="17">
        <f t="shared" si="9"/>
        <v>1535394.5899999999</v>
      </c>
      <c r="AD9" s="17">
        <f t="shared" si="10"/>
        <v>114.91271878564795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26">
        <f>R10/139*133</f>
        <v>4599280.6546762595</v>
      </c>
      <c r="L10" s="17">
        <v>0</v>
      </c>
      <c r="M10" s="17">
        <v>0</v>
      </c>
      <c r="N10" s="26">
        <f>Q10</f>
        <v>6893000</v>
      </c>
      <c r="O10" s="17">
        <v>0</v>
      </c>
      <c r="P10" s="26">
        <f>R10/139*133</f>
        <v>4599280.6546762595</v>
      </c>
      <c r="Q10" s="17">
        <v>6893000</v>
      </c>
      <c r="R10" s="17">
        <v>4806767</v>
      </c>
      <c r="S10" s="17">
        <v>505587.16</v>
      </c>
      <c r="T10" s="17">
        <v>300318.55</v>
      </c>
      <c r="U10" s="17">
        <v>5278799.04</v>
      </c>
      <c r="V10" s="17">
        <f t="shared" si="2"/>
        <v>-205268.61</v>
      </c>
      <c r="W10" s="17">
        <f t="shared" si="3"/>
        <v>-1614200.96</v>
      </c>
      <c r="X10" s="17">
        <f t="shared" si="4"/>
        <v>76.582025823299006</v>
      </c>
      <c r="Y10" s="17">
        <f t="shared" si="5"/>
        <v>472032.04000000004</v>
      </c>
      <c r="Z10" s="17">
        <f t="shared" si="6"/>
        <v>109.82015645859265</v>
      </c>
      <c r="AA10" s="17">
        <f t="shared" si="7"/>
        <v>679518.38532374054</v>
      </c>
      <c r="AB10" s="17">
        <f t="shared" si="8"/>
        <v>114.77444923116072</v>
      </c>
      <c r="AC10" s="17">
        <f t="shared" si="9"/>
        <v>679518.38532374054</v>
      </c>
      <c r="AD10" s="17">
        <f t="shared" si="10"/>
        <v>114.77444923116072</v>
      </c>
    </row>
    <row r="11" spans="1:31" s="15" customFormat="1" ht="57.75" hidden="1" customHeight="1" x14ac:dyDescent="0.3">
      <c r="A11" s="14"/>
      <c r="B11" s="80" t="s">
        <v>33</v>
      </c>
      <c r="C11" s="80"/>
      <c r="D11" s="80"/>
      <c r="E11" s="80"/>
      <c r="F11" s="80"/>
      <c r="G11" s="80"/>
      <c r="H11" s="80"/>
      <c r="I11" s="80"/>
      <c r="J11" s="19">
        <v>7022777.8899999997</v>
      </c>
      <c r="K11" s="26">
        <f>R11/139*133</f>
        <v>2526043.1654676259</v>
      </c>
      <c r="L11" s="17">
        <v>11347097.18</v>
      </c>
      <c r="M11" s="17">
        <v>11880184.26</v>
      </c>
      <c r="N11" s="26">
        <f>Q11</f>
        <v>3200000</v>
      </c>
      <c r="O11" s="17">
        <v>6379321.7400000002</v>
      </c>
      <c r="P11" s="26">
        <f>R11/139*133</f>
        <v>2526043.1654676259</v>
      </c>
      <c r="Q11" s="17">
        <v>3200000</v>
      </c>
      <c r="R11" s="17">
        <v>2640000</v>
      </c>
      <c r="S11" s="17">
        <v>10946.43</v>
      </c>
      <c r="T11" s="17">
        <v>15763.22</v>
      </c>
      <c r="U11" s="17">
        <v>2685086.77</v>
      </c>
      <c r="V11" s="17">
        <f t="shared" si="2"/>
        <v>4816.7899999999991</v>
      </c>
      <c r="W11" s="17">
        <f t="shared" si="3"/>
        <v>-514913.23</v>
      </c>
      <c r="X11" s="17">
        <f t="shared" si="4"/>
        <v>83.908961562499996</v>
      </c>
      <c r="Y11" s="17">
        <f t="shared" si="5"/>
        <v>45086.770000000019</v>
      </c>
      <c r="Z11" s="17">
        <f t="shared" si="6"/>
        <v>101.7078321969697</v>
      </c>
      <c r="AA11" s="17">
        <f t="shared" si="7"/>
        <v>159043.60453237407</v>
      </c>
      <c r="AB11" s="17">
        <f t="shared" si="8"/>
        <v>106.29615545397584</v>
      </c>
      <c r="AC11" s="17">
        <f t="shared" si="9"/>
        <v>159043.60453237407</v>
      </c>
      <c r="AD11" s="17">
        <f t="shared" si="10"/>
        <v>106.29615545397584</v>
      </c>
    </row>
    <row r="12" spans="1:31" s="15" customFormat="1" ht="37.5" hidden="1" customHeight="1" x14ac:dyDescent="0.3">
      <c r="A12" s="14"/>
      <c r="B12" s="80" t="s">
        <v>32</v>
      </c>
      <c r="C12" s="80"/>
      <c r="D12" s="80"/>
      <c r="E12" s="80"/>
      <c r="F12" s="80"/>
      <c r="G12" s="80"/>
      <c r="H12" s="80"/>
      <c r="I12" s="80"/>
      <c r="J12" s="66">
        <v>12550949.060000001</v>
      </c>
      <c r="K12" s="66">
        <f>J12</f>
        <v>12550949.060000001</v>
      </c>
      <c r="L12" s="17">
        <v>10983507.07</v>
      </c>
      <c r="M12" s="17">
        <v>11042346.74</v>
      </c>
      <c r="N12" s="17">
        <f>M12</f>
        <v>11042346.74</v>
      </c>
      <c r="O12" s="17">
        <v>9748813.8200000003</v>
      </c>
      <c r="P12" s="17">
        <f>O12</f>
        <v>9748813.8200000003</v>
      </c>
      <c r="Q12" s="17">
        <v>7502000</v>
      </c>
      <c r="R12" s="17">
        <v>7369065</v>
      </c>
      <c r="S12" s="17">
        <v>0</v>
      </c>
      <c r="T12" s="17">
        <v>9396.85</v>
      </c>
      <c r="U12" s="17">
        <v>7360249.3499999996</v>
      </c>
      <c r="V12" s="17">
        <f t="shared" si="2"/>
        <v>9396.85</v>
      </c>
      <c r="W12" s="17">
        <f t="shared" si="3"/>
        <v>-141750.65000000037</v>
      </c>
      <c r="X12" s="17">
        <f t="shared" si="4"/>
        <v>98.110495201279662</v>
      </c>
      <c r="Y12" s="17">
        <f t="shared" si="5"/>
        <v>-8815.6500000003725</v>
      </c>
      <c r="Z12" s="17">
        <f t="shared" si="6"/>
        <v>99.880369490566295</v>
      </c>
      <c r="AA12" s="17">
        <f t="shared" si="7"/>
        <v>-2388564.4700000007</v>
      </c>
      <c r="AB12" s="17">
        <f t="shared" si="8"/>
        <v>75.498922083220165</v>
      </c>
      <c r="AC12" s="17">
        <f t="shared" si="9"/>
        <v>-5190699.7100000009</v>
      </c>
      <c r="AD12" s="17">
        <f t="shared" si="10"/>
        <v>58.642970462346845</v>
      </c>
    </row>
    <row r="13" spans="1:31" s="15" customFormat="1" ht="57.75" hidden="1" customHeight="1" x14ac:dyDescent="0.3">
      <c r="A13" s="14"/>
      <c r="B13" s="80" t="s">
        <v>31</v>
      </c>
      <c r="C13" s="80"/>
      <c r="D13" s="80"/>
      <c r="E13" s="80"/>
      <c r="F13" s="80"/>
      <c r="G13" s="80"/>
      <c r="H13" s="80"/>
      <c r="I13" s="80"/>
      <c r="J13" s="19">
        <v>148155.70000000001</v>
      </c>
      <c r="K13" s="26">
        <f>Q13</f>
        <v>407460</v>
      </c>
      <c r="L13" s="17">
        <v>180406</v>
      </c>
      <c r="M13" s="17">
        <v>199821.72</v>
      </c>
      <c r="N13" s="26">
        <f>Q13</f>
        <v>407460</v>
      </c>
      <c r="O13" s="17">
        <v>140254.35999999999</v>
      </c>
      <c r="P13" s="26">
        <f>R13</f>
        <v>407460</v>
      </c>
      <c r="Q13" s="17">
        <v>407460</v>
      </c>
      <c r="R13" s="17">
        <v>407460</v>
      </c>
      <c r="S13" s="17">
        <v>194599.48</v>
      </c>
      <c r="T13" s="17">
        <v>-2599.0100000000002</v>
      </c>
      <c r="U13" s="17">
        <v>2970118.47</v>
      </c>
      <c r="V13" s="17">
        <f t="shared" si="2"/>
        <v>-197198.49000000002</v>
      </c>
      <c r="W13" s="17">
        <f t="shared" si="3"/>
        <v>2562658.4700000002</v>
      </c>
      <c r="X13" s="17">
        <f t="shared" si="4"/>
        <v>728.93498012074815</v>
      </c>
      <c r="Y13" s="17">
        <f t="shared" si="5"/>
        <v>2562658.4700000002</v>
      </c>
      <c r="Z13" s="17">
        <f t="shared" si="6"/>
        <v>728.93498012074815</v>
      </c>
      <c r="AA13" s="17">
        <f t="shared" si="7"/>
        <v>2562658.4700000002</v>
      </c>
      <c r="AB13" s="17">
        <f t="shared" si="8"/>
        <v>728.93498012074815</v>
      </c>
      <c r="AC13" s="17">
        <f t="shared" si="9"/>
        <v>2562658.4700000002</v>
      </c>
      <c r="AD13" s="17">
        <f t="shared" si="10"/>
        <v>728.93498012074815</v>
      </c>
    </row>
    <row r="14" spans="1:31" s="15" customFormat="1" ht="37.5" hidden="1" customHeight="1" x14ac:dyDescent="0.3">
      <c r="A14" s="14"/>
      <c r="B14" s="80" t="s">
        <v>30</v>
      </c>
      <c r="C14" s="80"/>
      <c r="D14" s="80"/>
      <c r="E14" s="80"/>
      <c r="F14" s="80"/>
      <c r="G14" s="80"/>
      <c r="H14" s="80"/>
      <c r="I14" s="80"/>
      <c r="J14" s="66">
        <v>1123780.71</v>
      </c>
      <c r="K14" s="66">
        <f>J14</f>
        <v>1123780.71</v>
      </c>
      <c r="L14" s="17">
        <v>11715305.130000001</v>
      </c>
      <c r="M14" s="17">
        <v>12135551.99</v>
      </c>
      <c r="N14" s="17">
        <f>M14</f>
        <v>12135551.99</v>
      </c>
      <c r="O14" s="17">
        <v>1222488.97</v>
      </c>
      <c r="P14" s="17">
        <f t="shared" ref="P14" si="11">O14</f>
        <v>1222488.97</v>
      </c>
      <c r="Q14" s="17">
        <v>11117000</v>
      </c>
      <c r="R14" s="17">
        <v>1436365</v>
      </c>
      <c r="S14" s="17">
        <v>21317.93</v>
      </c>
      <c r="T14" s="17">
        <v>22678.89</v>
      </c>
      <c r="U14" s="17">
        <v>1552654.92</v>
      </c>
      <c r="V14" s="17">
        <f t="shared" si="2"/>
        <v>1360.9599999999991</v>
      </c>
      <c r="W14" s="17">
        <f t="shared" si="3"/>
        <v>-9564345.0800000001</v>
      </c>
      <c r="X14" s="17">
        <f t="shared" si="4"/>
        <v>13.966492039219213</v>
      </c>
      <c r="Y14" s="17">
        <f t="shared" si="5"/>
        <v>116289.91999999993</v>
      </c>
      <c r="Z14" s="17">
        <f t="shared" si="6"/>
        <v>108.09612598469052</v>
      </c>
      <c r="AA14" s="17">
        <f t="shared" si="7"/>
        <v>330165.94999999995</v>
      </c>
      <c r="AB14" s="17">
        <f t="shared" si="8"/>
        <v>127.00768334948658</v>
      </c>
      <c r="AC14" s="17">
        <f t="shared" si="9"/>
        <v>428874.20999999996</v>
      </c>
      <c r="AD14" s="17">
        <f t="shared" si="10"/>
        <v>138.16351412545603</v>
      </c>
    </row>
    <row r="15" spans="1:31" s="15" customFormat="1" ht="18.75" hidden="1" x14ac:dyDescent="0.3">
      <c r="A15" s="14"/>
      <c r="B15" s="80" t="s">
        <v>25</v>
      </c>
      <c r="C15" s="80"/>
      <c r="D15" s="80"/>
      <c r="E15" s="80"/>
      <c r="F15" s="80"/>
      <c r="G15" s="80"/>
      <c r="H15" s="80"/>
      <c r="I15" s="80"/>
      <c r="J15" s="17">
        <f t="shared" ref="J15:P15" si="12">J16+J21</f>
        <v>15079896.649999999</v>
      </c>
      <c r="K15" s="17">
        <f t="shared" si="12"/>
        <v>15079896.649999999</v>
      </c>
      <c r="L15" s="17">
        <f t="shared" si="12"/>
        <v>56816411.920000002</v>
      </c>
      <c r="M15" s="17">
        <f t="shared" si="12"/>
        <v>59077329.089999996</v>
      </c>
      <c r="N15" s="17">
        <f t="shared" si="12"/>
        <v>59077329.089999996</v>
      </c>
      <c r="O15" s="17">
        <f>O16+O21</f>
        <v>16175218.01</v>
      </c>
      <c r="P15" s="17">
        <f t="shared" si="12"/>
        <v>16175218.01</v>
      </c>
      <c r="Q15" s="17">
        <f t="shared" ref="Q15:U15" si="13">Q16+Q21</f>
        <v>57080420</v>
      </c>
      <c r="R15" s="17">
        <f t="shared" si="13"/>
        <v>17431100</v>
      </c>
      <c r="S15" s="17">
        <f t="shared" ref="S15" si="14">S16+S21</f>
        <v>313964.79999999999</v>
      </c>
      <c r="T15" s="17">
        <f t="shared" si="13"/>
        <v>1049892.29</v>
      </c>
      <c r="U15" s="17">
        <f t="shared" si="13"/>
        <v>18117233.330000002</v>
      </c>
      <c r="V15" s="17">
        <f t="shared" si="2"/>
        <v>735927.49</v>
      </c>
      <c r="W15" s="17">
        <f t="shared" si="3"/>
        <v>-38963186.670000002</v>
      </c>
      <c r="X15" s="17">
        <f t="shared" si="4"/>
        <v>31.739838862433039</v>
      </c>
      <c r="Y15" s="17">
        <f t="shared" si="5"/>
        <v>686133.33000000194</v>
      </c>
      <c r="Z15" s="17">
        <f t="shared" si="6"/>
        <v>103.93625950169525</v>
      </c>
      <c r="AA15" s="17">
        <f t="shared" si="7"/>
        <v>1942015.3200000022</v>
      </c>
      <c r="AB15" s="17">
        <f t="shared" si="8"/>
        <v>112.00611527337307</v>
      </c>
      <c r="AC15" s="17">
        <f t="shared" si="9"/>
        <v>3037336.6800000034</v>
      </c>
      <c r="AD15" s="17">
        <f t="shared" si="10"/>
        <v>120.14162796002985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9">
        <v>10657306.01</v>
      </c>
      <c r="K16" s="59">
        <f>J16</f>
        <v>10657306.01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12338163.58</v>
      </c>
      <c r="P16" s="18">
        <f>O16</f>
        <v>12338163.58</v>
      </c>
      <c r="Q16" s="18">
        <v>18390732</v>
      </c>
      <c r="R16" s="18">
        <v>13259017</v>
      </c>
      <c r="S16" s="18">
        <v>263442.03999999998</v>
      </c>
      <c r="T16" s="18">
        <v>916893.55</v>
      </c>
      <c r="U16" s="18">
        <v>13992930.560000001</v>
      </c>
      <c r="V16" s="18">
        <f t="shared" si="2"/>
        <v>653451.51</v>
      </c>
      <c r="W16" s="18">
        <f t="shared" si="3"/>
        <v>-4397801.4399999995</v>
      </c>
      <c r="X16" s="17">
        <f t="shared" si="4"/>
        <v>76.086860272880926</v>
      </c>
      <c r="Y16" s="18">
        <f t="shared" si="5"/>
        <v>733913.56000000052</v>
      </c>
      <c r="Z16" s="17">
        <f t="shared" si="6"/>
        <v>105.53520340157947</v>
      </c>
      <c r="AA16" s="18">
        <f t="shared" si="7"/>
        <v>1654766.9800000004</v>
      </c>
      <c r="AB16" s="17">
        <f t="shared" si="8"/>
        <v>113.41177695749111</v>
      </c>
      <c r="AC16" s="17">
        <f t="shared" si="9"/>
        <v>3335624.5500000007</v>
      </c>
      <c r="AD16" s="17">
        <f t="shared" si="10"/>
        <v>131.29894690900409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9"/>
      <c r="K17" s="59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9"/>
      <c r="K18" s="59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9"/>
      <c r="K19" s="59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9"/>
      <c r="K20" s="59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9">
        <v>4422590.6399999997</v>
      </c>
      <c r="K21" s="59">
        <f>J21</f>
        <v>4422590.6399999997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3837054.43</v>
      </c>
      <c r="P21" s="18">
        <f>O21</f>
        <v>3837054.43</v>
      </c>
      <c r="Q21" s="18">
        <v>38689688</v>
      </c>
      <c r="R21" s="18">
        <v>4172083</v>
      </c>
      <c r="S21" s="18">
        <v>50522.76</v>
      </c>
      <c r="T21" s="18">
        <v>132998.74</v>
      </c>
      <c r="U21" s="18">
        <v>4124302.77</v>
      </c>
      <c r="V21" s="18">
        <f t="shared" si="2"/>
        <v>82475.979999999981</v>
      </c>
      <c r="W21" s="18">
        <f t="shared" si="3"/>
        <v>-34565385.229999997</v>
      </c>
      <c r="X21" s="17">
        <f t="shared" si="4"/>
        <v>10.659953551447611</v>
      </c>
      <c r="Y21" s="18">
        <f t="shared" si="5"/>
        <v>-47780.229999999981</v>
      </c>
      <c r="Z21" s="17">
        <f t="shared" si="6"/>
        <v>98.85476319622596</v>
      </c>
      <c r="AA21" s="18">
        <f t="shared" si="7"/>
        <v>287248.33999999985</v>
      </c>
      <c r="AB21" s="17">
        <f t="shared" si="8"/>
        <v>107.48616797703336</v>
      </c>
      <c r="AC21" s="17">
        <f t="shared" si="9"/>
        <v>-298287.86999999965</v>
      </c>
      <c r="AD21" s="17">
        <f t="shared" si="10"/>
        <v>93.255358809333529</v>
      </c>
    </row>
    <row r="22" spans="1:30" s="15" customFormat="1" ht="44.25" hidden="1" customHeight="1" x14ac:dyDescent="0.3">
      <c r="A22" s="14"/>
      <c r="B22" s="80" t="s">
        <v>24</v>
      </c>
      <c r="C22" s="80"/>
      <c r="D22" s="80"/>
      <c r="E22" s="80"/>
      <c r="F22" s="80"/>
      <c r="G22" s="80"/>
      <c r="H22" s="80"/>
      <c r="I22" s="80"/>
      <c r="J22" s="66">
        <f>3340139.85+37.68</f>
        <v>3340177.5300000003</v>
      </c>
      <c r="K22" s="66">
        <f>J22</f>
        <v>3340177.5300000003</v>
      </c>
      <c r="L22" s="17">
        <v>6867000</v>
      </c>
      <c r="M22" s="17">
        <v>7183566.0899999999</v>
      </c>
      <c r="N22" s="17">
        <f>M22</f>
        <v>7183566.0899999999</v>
      </c>
      <c r="O22" s="17">
        <v>3555614.83</v>
      </c>
      <c r="P22" s="17">
        <f>O22</f>
        <v>3555614.83</v>
      </c>
      <c r="Q22" s="17">
        <v>5939000</v>
      </c>
      <c r="R22" s="17">
        <v>3676322</v>
      </c>
      <c r="S22" s="17">
        <v>117882.46</v>
      </c>
      <c r="T22" s="17">
        <v>209632.14</v>
      </c>
      <c r="U22" s="17">
        <v>3849622.26</v>
      </c>
      <c r="V22" s="17">
        <f t="shared" si="2"/>
        <v>91749.680000000008</v>
      </c>
      <c r="W22" s="17">
        <f t="shared" si="3"/>
        <v>-2089377.7400000002</v>
      </c>
      <c r="X22" s="17">
        <f t="shared" si="4"/>
        <v>64.819367907055053</v>
      </c>
      <c r="Y22" s="17">
        <f t="shared" si="5"/>
        <v>173300.25999999978</v>
      </c>
      <c r="Z22" s="17">
        <f t="shared" si="6"/>
        <v>104.71395759131002</v>
      </c>
      <c r="AA22" s="17">
        <f t="shared" si="7"/>
        <v>294007.4299999997</v>
      </c>
      <c r="AB22" s="17">
        <f t="shared" si="8"/>
        <v>108.26882111974992</v>
      </c>
      <c r="AC22" s="17">
        <f t="shared" si="9"/>
        <v>509444.72999999952</v>
      </c>
      <c r="AD22" s="17">
        <f t="shared" si="10"/>
        <v>115.2520255412891</v>
      </c>
    </row>
    <row r="23" spans="1:30" s="15" customFormat="1" ht="124.5" hidden="1" customHeight="1" x14ac:dyDescent="0.3">
      <c r="A23" s="14"/>
      <c r="B23" s="80" t="s">
        <v>18</v>
      </c>
      <c r="C23" s="80"/>
      <c r="D23" s="80"/>
      <c r="E23" s="80"/>
      <c r="F23" s="80"/>
      <c r="G23" s="80"/>
      <c r="H23" s="80"/>
      <c r="I23" s="80"/>
      <c r="J23" s="58">
        <f>J24+J27+J31+J33</f>
        <v>21374081.800000001</v>
      </c>
      <c r="K23" s="58">
        <f>K24+K27+K31+K33</f>
        <v>21374081.800000001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5">O24+O27+O31+O33</f>
        <v>15076699.91</v>
      </c>
      <c r="P23" s="17">
        <f>P24+P27+P31+P33</f>
        <v>15076699.91</v>
      </c>
      <c r="Q23" s="17">
        <f t="shared" ref="Q23:S23" si="16">Q24+Q27+Q31+Q33</f>
        <v>42043990</v>
      </c>
      <c r="R23" s="17">
        <f t="shared" si="16"/>
        <v>26478829.879999999</v>
      </c>
      <c r="S23" s="17">
        <f t="shared" si="16"/>
        <v>3372814.4</v>
      </c>
      <c r="T23" s="17">
        <f t="shared" ref="T23:U23" si="17">T24+T27+T31+T33</f>
        <v>726879.25</v>
      </c>
      <c r="U23" s="17">
        <f t="shared" si="17"/>
        <v>23003453.93</v>
      </c>
      <c r="V23" s="17">
        <f t="shared" si="2"/>
        <v>-2645935.15</v>
      </c>
      <c r="W23" s="17">
        <f t="shared" si="3"/>
        <v>-19040536.07</v>
      </c>
      <c r="X23" s="17">
        <f t="shared" si="4"/>
        <v>54.712823235853683</v>
      </c>
      <c r="Y23" s="17">
        <f t="shared" si="5"/>
        <v>-3475375.9499999993</v>
      </c>
      <c r="Z23" s="17">
        <f t="shared" si="6"/>
        <v>86.874888483554088</v>
      </c>
      <c r="AA23" s="17">
        <f t="shared" si="7"/>
        <v>7926754.0199999996</v>
      </c>
      <c r="AB23" s="17">
        <f t="shared" si="8"/>
        <v>152.57618754315314</v>
      </c>
      <c r="AC23" s="17">
        <f t="shared" si="9"/>
        <v>1629372.129999999</v>
      </c>
      <c r="AD23" s="17">
        <f t="shared" si="10"/>
        <v>107.6231210549592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9">
        <v>20484291.199999999</v>
      </c>
      <c r="K24" s="59">
        <f>J24</f>
        <v>20484291.199999999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14625173.619999999</v>
      </c>
      <c r="P24" s="18">
        <f>O24</f>
        <v>14625173.619999999</v>
      </c>
      <c r="Q24" s="36">
        <v>41197224.380000003</v>
      </c>
      <c r="R24" s="36">
        <v>25771855.449999999</v>
      </c>
      <c r="S24" s="18">
        <v>3320068.33</v>
      </c>
      <c r="T24" s="18">
        <v>720413.45</v>
      </c>
      <c r="U24" s="18">
        <v>22043639.09</v>
      </c>
      <c r="V24" s="18">
        <f t="shared" si="2"/>
        <v>-2599654.88</v>
      </c>
      <c r="W24" s="18">
        <f t="shared" si="3"/>
        <v>-19153585.290000003</v>
      </c>
      <c r="X24" s="17">
        <f t="shared" si="4"/>
        <v>53.507583148493651</v>
      </c>
      <c r="Y24" s="18">
        <f t="shared" si="5"/>
        <v>-3728216.3599999994</v>
      </c>
      <c r="Z24" s="17">
        <f t="shared" si="6"/>
        <v>85.533768155602473</v>
      </c>
      <c r="AA24" s="18">
        <f t="shared" si="7"/>
        <v>7418465.4700000007</v>
      </c>
      <c r="AB24" s="17">
        <f t="shared" si="8"/>
        <v>150.72394805525735</v>
      </c>
      <c r="AC24" s="17">
        <f t="shared" si="9"/>
        <v>1559347.8900000006</v>
      </c>
      <c r="AD24" s="17">
        <f t="shared" si="10"/>
        <v>107.61240833170737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9"/>
      <c r="K25" s="59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9"/>
      <c r="K26" s="59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9">
        <v>826260.03</v>
      </c>
      <c r="K27" s="59">
        <f>J27</f>
        <v>826260.03</v>
      </c>
      <c r="L27" s="18">
        <v>473054.6</v>
      </c>
      <c r="M27" s="18">
        <v>939401.44</v>
      </c>
      <c r="N27" s="18">
        <f>M27</f>
        <v>939401.44</v>
      </c>
      <c r="O27" s="18">
        <v>408459.46</v>
      </c>
      <c r="P27" s="18">
        <f>O27</f>
        <v>408459.46</v>
      </c>
      <c r="Q27" s="18">
        <v>811765.62</v>
      </c>
      <c r="R27" s="18">
        <v>671974.43</v>
      </c>
      <c r="S27" s="18">
        <v>52746.07</v>
      </c>
      <c r="T27" s="18">
        <v>5959.8</v>
      </c>
      <c r="U27" s="18">
        <v>780614.5</v>
      </c>
      <c r="V27" s="18">
        <f t="shared" si="2"/>
        <v>-46786.27</v>
      </c>
      <c r="W27" s="18">
        <f t="shared" si="3"/>
        <v>-31151.119999999995</v>
      </c>
      <c r="X27" s="17">
        <f t="shared" si="4"/>
        <v>96.16254750971099</v>
      </c>
      <c r="Y27" s="18">
        <f t="shared" si="5"/>
        <v>108640.06999999995</v>
      </c>
      <c r="Z27" s="17">
        <f t="shared" si="6"/>
        <v>116.16729225842715</v>
      </c>
      <c r="AA27" s="18">
        <f t="shared" si="7"/>
        <v>372155.04</v>
      </c>
      <c r="AB27" s="17">
        <f t="shared" si="8"/>
        <v>191.11186701368109</v>
      </c>
      <c r="AC27" s="17">
        <f t="shared" si="9"/>
        <v>-45645.530000000028</v>
      </c>
      <c r="AD27" s="17">
        <f t="shared" si="10"/>
        <v>94.475645881115653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9"/>
      <c r="K28" s="69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9"/>
      <c r="K29" s="69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9"/>
      <c r="K30" s="69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80" t="s">
        <v>17</v>
      </c>
      <c r="C31" s="80"/>
      <c r="D31" s="80"/>
      <c r="E31" s="80"/>
      <c r="F31" s="80"/>
      <c r="G31" s="80"/>
      <c r="H31" s="80"/>
      <c r="I31" s="80"/>
      <c r="J31" s="58">
        <f>J32</f>
        <v>52500</v>
      </c>
      <c r="K31" s="58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18">O32</f>
        <v>13500</v>
      </c>
      <c r="P31" s="17">
        <f>P32</f>
        <v>13500</v>
      </c>
      <c r="Q31" s="17">
        <f t="shared" ref="Q31:U31" si="19">Q32</f>
        <v>35000</v>
      </c>
      <c r="R31" s="17">
        <f t="shared" si="19"/>
        <v>35000</v>
      </c>
      <c r="S31" s="17">
        <f t="shared" si="19"/>
        <v>0</v>
      </c>
      <c r="T31" s="17">
        <f t="shared" si="19"/>
        <v>0</v>
      </c>
      <c r="U31" s="17">
        <f t="shared" si="19"/>
        <v>145882.54999999999</v>
      </c>
      <c r="V31" s="17">
        <f t="shared" si="2"/>
        <v>0</v>
      </c>
      <c r="W31" s="17">
        <f t="shared" si="3"/>
        <v>110882.54999999999</v>
      </c>
      <c r="X31" s="17">
        <f t="shared" si="4"/>
        <v>416.80728571428568</v>
      </c>
      <c r="Y31" s="17">
        <f t="shared" si="5"/>
        <v>110882.54999999999</v>
      </c>
      <c r="Z31" s="17">
        <f t="shared" si="6"/>
        <v>416.80728571428568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48" t="s">
        <v>16</v>
      </c>
      <c r="J32" s="62">
        <v>52500</v>
      </c>
      <c r="K32" s="62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35000</v>
      </c>
      <c r="S32" s="18">
        <v>0</v>
      </c>
      <c r="T32" s="18">
        <v>0</v>
      </c>
      <c r="U32" s="18">
        <v>145882.54999999999</v>
      </c>
      <c r="V32" s="18">
        <f t="shared" si="2"/>
        <v>0</v>
      </c>
      <c r="W32" s="18">
        <f t="shared" si="3"/>
        <v>110882.54999999999</v>
      </c>
      <c r="X32" s="17">
        <f t="shared" si="4"/>
        <v>416.80728571428568</v>
      </c>
      <c r="Y32" s="18">
        <f t="shared" si="5"/>
        <v>110882.54999999999</v>
      </c>
      <c r="Z32" s="17">
        <f t="shared" si="6"/>
        <v>416.80728571428568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8">
        <f>J34</f>
        <v>11030.57</v>
      </c>
      <c r="K33" s="58">
        <f>K34</f>
        <v>11030.57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0">O34</f>
        <v>29566.83</v>
      </c>
      <c r="P33" s="17">
        <f>P34</f>
        <v>29566.83</v>
      </c>
      <c r="Q33" s="17">
        <f t="shared" ref="Q33:R33" si="21">Q34</f>
        <v>0</v>
      </c>
      <c r="R33" s="17">
        <f t="shared" si="21"/>
        <v>0</v>
      </c>
      <c r="S33" s="17">
        <f>S34</f>
        <v>0</v>
      </c>
      <c r="T33" s="17">
        <f>T34</f>
        <v>506</v>
      </c>
      <c r="U33" s="17">
        <f t="shared" ref="U33" si="22">U34</f>
        <v>33317.79</v>
      </c>
      <c r="V33" s="17">
        <f t="shared" si="2"/>
        <v>506</v>
      </c>
      <c r="W33" s="17">
        <f t="shared" si="3"/>
        <v>33317.79</v>
      </c>
      <c r="X33" s="17">
        <f t="shared" si="4"/>
        <v>0</v>
      </c>
      <c r="Y33" s="17">
        <f t="shared" si="5"/>
        <v>33317.79</v>
      </c>
      <c r="Z33" s="17">
        <f t="shared" si="6"/>
        <v>0</v>
      </c>
      <c r="AA33" s="17">
        <f t="shared" si="7"/>
        <v>3750.9599999999991</v>
      </c>
      <c r="AB33" s="17">
        <f t="shared" si="8"/>
        <v>112.68637862090726</v>
      </c>
      <c r="AC33" s="17">
        <f t="shared" si="9"/>
        <v>22287.22</v>
      </c>
      <c r="AD33" s="17">
        <f t="shared" si="10"/>
        <v>302.04957676711177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2">
        <v>11030.57</v>
      </c>
      <c r="K34" s="62">
        <f>J34</f>
        <v>11030.57</v>
      </c>
      <c r="L34" s="18">
        <v>32200</v>
      </c>
      <c r="M34" s="18">
        <v>59624.2</v>
      </c>
      <c r="N34" s="18">
        <f>M34</f>
        <v>59624.2</v>
      </c>
      <c r="O34" s="18">
        <v>29566.83</v>
      </c>
      <c r="P34" s="18">
        <f>O34</f>
        <v>29566.83</v>
      </c>
      <c r="Q34" s="18">
        <v>0</v>
      </c>
      <c r="R34" s="18">
        <v>0</v>
      </c>
      <c r="S34" s="18">
        <v>0</v>
      </c>
      <c r="T34" s="18">
        <v>506</v>
      </c>
      <c r="U34" s="18">
        <v>33317.79</v>
      </c>
      <c r="V34" s="18">
        <f t="shared" si="2"/>
        <v>506</v>
      </c>
      <c r="W34" s="18">
        <f t="shared" si="3"/>
        <v>33317.79</v>
      </c>
      <c r="X34" s="17">
        <f t="shared" si="4"/>
        <v>0</v>
      </c>
      <c r="Y34" s="18">
        <f t="shared" si="5"/>
        <v>33317.79</v>
      </c>
      <c r="Z34" s="17">
        <f t="shared" si="6"/>
        <v>0</v>
      </c>
      <c r="AA34" s="18">
        <f t="shared" si="7"/>
        <v>3750.9599999999991</v>
      </c>
      <c r="AB34" s="17">
        <f t="shared" si="8"/>
        <v>112.68637862090726</v>
      </c>
      <c r="AC34" s="17">
        <f t="shared" si="9"/>
        <v>22287.22</v>
      </c>
      <c r="AD34" s="17">
        <f t="shared" si="10"/>
        <v>302.04957676711177</v>
      </c>
    </row>
    <row r="35" spans="1:30" s="15" customFormat="1" ht="40.5" hidden="1" customHeight="1" x14ac:dyDescent="0.3">
      <c r="A35" s="14"/>
      <c r="B35" s="80" t="s">
        <v>15</v>
      </c>
      <c r="C35" s="80"/>
      <c r="D35" s="80"/>
      <c r="E35" s="80"/>
      <c r="F35" s="80"/>
      <c r="G35" s="80"/>
      <c r="H35" s="80"/>
      <c r="I35" s="80"/>
      <c r="J35" s="58">
        <v>596462.30000000005</v>
      </c>
      <c r="K35" s="58">
        <v>472765.44</v>
      </c>
      <c r="L35" s="17">
        <v>85000</v>
      </c>
      <c r="M35" s="17">
        <v>94365.83</v>
      </c>
      <c r="N35" s="17">
        <f>M35</f>
        <v>94365.83</v>
      </c>
      <c r="O35" s="17">
        <v>5908.32</v>
      </c>
      <c r="P35" s="17">
        <f>O35</f>
        <v>5908.32</v>
      </c>
      <c r="Q35" s="17">
        <v>1057860</v>
      </c>
      <c r="R35" s="17">
        <v>511555</v>
      </c>
      <c r="S35" s="17">
        <v>2915.42</v>
      </c>
      <c r="T35" s="17">
        <v>197730.44</v>
      </c>
      <c r="U35" s="17">
        <v>625581.88</v>
      </c>
      <c r="V35" s="17">
        <f t="shared" si="2"/>
        <v>194815.02</v>
      </c>
      <c r="W35" s="17">
        <f t="shared" si="3"/>
        <v>-432278.12</v>
      </c>
      <c r="X35" s="17">
        <f t="shared" si="4"/>
        <v>59.136547369217098</v>
      </c>
      <c r="Y35" s="17">
        <f t="shared" si="5"/>
        <v>114026.88</v>
      </c>
      <c r="Z35" s="17">
        <f t="shared" si="6"/>
        <v>122.29024836039135</v>
      </c>
      <c r="AA35" s="17">
        <f t="shared" si="7"/>
        <v>619673.56000000006</v>
      </c>
      <c r="AB35" s="17">
        <f>U35/P35%</f>
        <v>10588.151623473339</v>
      </c>
      <c r="AC35" s="17">
        <f t="shared" si="9"/>
        <v>152816.44</v>
      </c>
      <c r="AD35" s="17">
        <f t="shared" si="10"/>
        <v>132.3239448298082</v>
      </c>
    </row>
    <row r="36" spans="1:30" s="15" customFormat="1" ht="76.5" hidden="1" customHeight="1" x14ac:dyDescent="0.3">
      <c r="A36" s="14"/>
      <c r="B36" s="80" t="s">
        <v>13</v>
      </c>
      <c r="C36" s="80"/>
      <c r="D36" s="80"/>
      <c r="E36" s="80"/>
      <c r="F36" s="80"/>
      <c r="G36" s="80"/>
      <c r="H36" s="80"/>
      <c r="I36" s="80"/>
      <c r="J36" s="58">
        <f>J37+J38</f>
        <v>17943179.210000001</v>
      </c>
      <c r="K36" s="58">
        <f>K37+K38</f>
        <v>17943179.210000001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3">O37+O38</f>
        <v>12234304.040000001</v>
      </c>
      <c r="P36" s="17">
        <f>P37+P38</f>
        <v>12234304.040000001</v>
      </c>
      <c r="Q36" s="17">
        <f t="shared" ref="Q36:T36" si="24">Q37+Q38</f>
        <v>30293470</v>
      </c>
      <c r="R36" s="17">
        <f t="shared" ref="R36:S36" si="25">R37+R38</f>
        <v>13720850</v>
      </c>
      <c r="S36" s="17">
        <f t="shared" si="25"/>
        <v>558181.53</v>
      </c>
      <c r="T36" s="17">
        <f t="shared" si="24"/>
        <v>254031.04</v>
      </c>
      <c r="U36" s="17">
        <f>U37+U38</f>
        <v>13729880.48</v>
      </c>
      <c r="V36" s="17">
        <f t="shared" si="2"/>
        <v>-304150.49</v>
      </c>
      <c r="W36" s="17">
        <f t="shared" si="3"/>
        <v>-16563589.52</v>
      </c>
      <c r="X36" s="17">
        <f t="shared" si="4"/>
        <v>45.322904507142958</v>
      </c>
      <c r="Y36" s="17">
        <f t="shared" si="5"/>
        <v>9030.480000000447</v>
      </c>
      <c r="Z36" s="17">
        <f t="shared" si="6"/>
        <v>100.06581574756666</v>
      </c>
      <c r="AA36" s="17">
        <f t="shared" si="7"/>
        <v>1495576.4399999995</v>
      </c>
      <c r="AB36" s="17">
        <f t="shared" si="8"/>
        <v>112.22445048864422</v>
      </c>
      <c r="AC36" s="17">
        <f t="shared" si="9"/>
        <v>-4213298.7300000004</v>
      </c>
      <c r="AD36" s="17">
        <f t="shared" si="10"/>
        <v>76.518661042788523</v>
      </c>
    </row>
    <row r="37" spans="1:30" s="5" customFormat="1" ht="39" hidden="1" customHeight="1" x14ac:dyDescent="0.3">
      <c r="A37" s="9"/>
      <c r="B37" s="79" t="s">
        <v>14</v>
      </c>
      <c r="C37" s="79"/>
      <c r="D37" s="79"/>
      <c r="E37" s="79"/>
      <c r="F37" s="79"/>
      <c r="G37" s="79"/>
      <c r="H37" s="79"/>
      <c r="I37" s="79"/>
      <c r="J37" s="63">
        <v>17600514.859999999</v>
      </c>
      <c r="K37" s="63">
        <f>J37</f>
        <v>17600514.859999999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11567061.4</v>
      </c>
      <c r="P37" s="18">
        <f>O37</f>
        <v>11567061.4</v>
      </c>
      <c r="Q37" s="18">
        <v>30293470</v>
      </c>
      <c r="R37" s="18">
        <v>13720850</v>
      </c>
      <c r="S37" s="18">
        <v>556681.53</v>
      </c>
      <c r="T37" s="18">
        <v>231549.78</v>
      </c>
      <c r="U37" s="18">
        <v>13472899.75</v>
      </c>
      <c r="V37" s="18">
        <f t="shared" si="2"/>
        <v>-325131.75</v>
      </c>
      <c r="W37" s="18">
        <f t="shared" si="3"/>
        <v>-16820570.25</v>
      </c>
      <c r="X37" s="17">
        <f t="shared" si="4"/>
        <v>44.47460046670124</v>
      </c>
      <c r="Y37" s="18">
        <f t="shared" si="5"/>
        <v>-247950.25</v>
      </c>
      <c r="Z37" s="17">
        <f t="shared" si="6"/>
        <v>98.192894390653635</v>
      </c>
      <c r="AA37" s="18">
        <f t="shared" si="7"/>
        <v>1905838.3499999996</v>
      </c>
      <c r="AB37" s="17">
        <f t="shared" si="8"/>
        <v>116.47642632898965</v>
      </c>
      <c r="AC37" s="17">
        <f t="shared" si="9"/>
        <v>-4127615.1099999994</v>
      </c>
      <c r="AD37" s="17">
        <f t="shared" si="10"/>
        <v>76.548327461825167</v>
      </c>
    </row>
    <row r="38" spans="1:30" s="5" customFormat="1" ht="42" hidden="1" customHeight="1" x14ac:dyDescent="0.3">
      <c r="A38" s="9"/>
      <c r="B38" s="79" t="s">
        <v>12</v>
      </c>
      <c r="C38" s="79"/>
      <c r="D38" s="79"/>
      <c r="E38" s="79"/>
      <c r="F38" s="79"/>
      <c r="G38" s="79"/>
      <c r="H38" s="79"/>
      <c r="I38" s="79"/>
      <c r="J38" s="63">
        <v>342664.35</v>
      </c>
      <c r="K38" s="63">
        <f>J38</f>
        <v>342664.35</v>
      </c>
      <c r="L38" s="18">
        <v>43290.09</v>
      </c>
      <c r="M38" s="18">
        <v>1239656.32</v>
      </c>
      <c r="N38" s="18">
        <f>M38</f>
        <v>1239656.32</v>
      </c>
      <c r="O38" s="18">
        <v>667242.64</v>
      </c>
      <c r="P38" s="18">
        <f>O38</f>
        <v>667242.64</v>
      </c>
      <c r="Q38" s="18">
        <v>0</v>
      </c>
      <c r="R38" s="18">
        <v>0</v>
      </c>
      <c r="S38" s="18">
        <v>1500</v>
      </c>
      <c r="T38" s="18">
        <v>22481.26</v>
      </c>
      <c r="U38" s="18">
        <v>256980.73</v>
      </c>
      <c r="V38" s="18">
        <f t="shared" si="2"/>
        <v>20981.26</v>
      </c>
      <c r="W38" s="18">
        <f t="shared" si="3"/>
        <v>256980.73</v>
      </c>
      <c r="X38" s="17">
        <f t="shared" si="4"/>
        <v>0</v>
      </c>
      <c r="Y38" s="18">
        <f t="shared" si="5"/>
        <v>256980.73</v>
      </c>
      <c r="Z38" s="17">
        <f t="shared" si="6"/>
        <v>0</v>
      </c>
      <c r="AA38" s="18">
        <f t="shared" si="7"/>
        <v>-410261.91000000003</v>
      </c>
      <c r="AB38" s="17">
        <f t="shared" si="8"/>
        <v>38.513835087038203</v>
      </c>
      <c r="AC38" s="17">
        <f t="shared" si="9"/>
        <v>-85683.619999999966</v>
      </c>
      <c r="AD38" s="17">
        <f t="shared" si="10"/>
        <v>74.994883477081885</v>
      </c>
    </row>
    <row r="39" spans="1:30" s="15" customFormat="1" ht="60" hidden="1" customHeight="1" x14ac:dyDescent="0.3">
      <c r="A39" s="14"/>
      <c r="B39" s="80" t="s">
        <v>11</v>
      </c>
      <c r="C39" s="80"/>
      <c r="D39" s="80"/>
      <c r="E39" s="80"/>
      <c r="F39" s="80"/>
      <c r="G39" s="80"/>
      <c r="H39" s="80"/>
      <c r="I39" s="80"/>
      <c r="J39" s="58">
        <f>J40+J41</f>
        <v>713369.72</v>
      </c>
      <c r="K39" s="58">
        <f>K40+K41</f>
        <v>713369.72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26">O40+O41</f>
        <v>3370493.93</v>
      </c>
      <c r="P39" s="17">
        <f>P40+P41</f>
        <v>3370493.93</v>
      </c>
      <c r="Q39" s="17">
        <f t="shared" ref="Q39:S39" si="27">Q40+Q41</f>
        <v>132000</v>
      </c>
      <c r="R39" s="17">
        <f t="shared" si="27"/>
        <v>132000</v>
      </c>
      <c r="S39" s="17">
        <f t="shared" si="27"/>
        <v>0</v>
      </c>
      <c r="T39" s="17">
        <f t="shared" ref="T39:U39" si="28">T40+T41</f>
        <v>0</v>
      </c>
      <c r="U39" s="17">
        <f t="shared" si="28"/>
        <v>1349689.32</v>
      </c>
      <c r="V39" s="17">
        <f t="shared" si="2"/>
        <v>0</v>
      </c>
      <c r="W39" s="17">
        <f t="shared" si="3"/>
        <v>1217689.32</v>
      </c>
      <c r="X39" s="17">
        <f t="shared" si="4"/>
        <v>1022.4919090909092</v>
      </c>
      <c r="Y39" s="17">
        <f t="shared" si="5"/>
        <v>1217689.32</v>
      </c>
      <c r="Z39" s="17">
        <f t="shared" si="6"/>
        <v>1022.4919090909092</v>
      </c>
      <c r="AA39" s="17">
        <f t="shared" si="7"/>
        <v>-2020804.61</v>
      </c>
      <c r="AB39" s="17">
        <f t="shared" si="8"/>
        <v>40.044259032384609</v>
      </c>
      <c r="AC39" s="17">
        <f t="shared" si="9"/>
        <v>636319.60000000009</v>
      </c>
      <c r="AD39" s="17">
        <f t="shared" si="10"/>
        <v>189.19913225360898</v>
      </c>
    </row>
    <row r="40" spans="1:30" s="5" customFormat="1" ht="81.75" hidden="1" customHeight="1" x14ac:dyDescent="0.3">
      <c r="A40" s="9"/>
      <c r="B40" s="79" t="s">
        <v>47</v>
      </c>
      <c r="C40" s="79"/>
      <c r="D40" s="79"/>
      <c r="E40" s="79"/>
      <c r="F40" s="79"/>
      <c r="G40" s="79"/>
      <c r="H40" s="79"/>
      <c r="I40" s="79"/>
      <c r="J40" s="63">
        <v>430132</v>
      </c>
      <c r="K40" s="63">
        <f>J40</f>
        <v>430132</v>
      </c>
      <c r="L40" s="18">
        <v>163530</v>
      </c>
      <c r="M40" s="18">
        <v>163530</v>
      </c>
      <c r="N40" s="18">
        <f t="shared" ref="N40:N52" si="29">M40</f>
        <v>163530</v>
      </c>
      <c r="O40" s="18">
        <v>40000</v>
      </c>
      <c r="P40" s="18">
        <f>O40</f>
        <v>40000</v>
      </c>
      <c r="Q40" s="18">
        <v>0</v>
      </c>
      <c r="R40" s="18">
        <v>0</v>
      </c>
      <c r="S40" s="18">
        <v>0</v>
      </c>
      <c r="T40" s="18">
        <v>0</v>
      </c>
      <c r="U40" s="18">
        <v>116080</v>
      </c>
      <c r="V40" s="18">
        <f t="shared" si="2"/>
        <v>0</v>
      </c>
      <c r="W40" s="18">
        <f t="shared" si="3"/>
        <v>116080</v>
      </c>
      <c r="X40" s="17">
        <f t="shared" si="4"/>
        <v>0</v>
      </c>
      <c r="Y40" s="18">
        <f t="shared" si="5"/>
        <v>116080</v>
      </c>
      <c r="Z40" s="17">
        <f t="shared" si="6"/>
        <v>0</v>
      </c>
      <c r="AA40" s="18">
        <f t="shared" si="7"/>
        <v>76080</v>
      </c>
      <c r="AB40" s="17">
        <f t="shared" si="8"/>
        <v>290.2</v>
      </c>
      <c r="AC40" s="17">
        <f t="shared" si="9"/>
        <v>-314052</v>
      </c>
      <c r="AD40" s="17">
        <f t="shared" si="10"/>
        <v>26.987064436033592</v>
      </c>
    </row>
    <row r="41" spans="1:30" s="5" customFormat="1" ht="78.75" hidden="1" customHeight="1" x14ac:dyDescent="0.3">
      <c r="A41" s="9"/>
      <c r="B41" s="79" t="s">
        <v>10</v>
      </c>
      <c r="C41" s="79"/>
      <c r="D41" s="79"/>
      <c r="E41" s="79"/>
      <c r="F41" s="79"/>
      <c r="G41" s="79"/>
      <c r="H41" s="79"/>
      <c r="I41" s="79"/>
      <c r="J41" s="63">
        <v>283237.71999999997</v>
      </c>
      <c r="K41" s="63">
        <f>J41</f>
        <v>283237.71999999997</v>
      </c>
      <c r="L41" s="18">
        <v>4127104.29</v>
      </c>
      <c r="M41" s="18">
        <v>4127104.29</v>
      </c>
      <c r="N41" s="18">
        <f t="shared" si="29"/>
        <v>4127104.29</v>
      </c>
      <c r="O41" s="18">
        <v>3330493.93</v>
      </c>
      <c r="P41" s="18">
        <f>O41</f>
        <v>3330493.93</v>
      </c>
      <c r="Q41" s="18">
        <v>132000</v>
      </c>
      <c r="R41" s="18">
        <v>132000</v>
      </c>
      <c r="S41" s="18">
        <v>0</v>
      </c>
      <c r="T41" s="18">
        <v>0</v>
      </c>
      <c r="U41" s="18">
        <v>1233609.32</v>
      </c>
      <c r="V41" s="18">
        <f t="shared" si="2"/>
        <v>0</v>
      </c>
      <c r="W41" s="18">
        <f t="shared" si="3"/>
        <v>1101609.32</v>
      </c>
      <c r="X41" s="17">
        <f t="shared" si="4"/>
        <v>934.55251515151531</v>
      </c>
      <c r="Y41" s="18">
        <f t="shared" si="5"/>
        <v>1101609.32</v>
      </c>
      <c r="Z41" s="17">
        <f t="shared" si="6"/>
        <v>934.55251515151531</v>
      </c>
      <c r="AA41" s="18">
        <f t="shared" si="7"/>
        <v>-2096884.61</v>
      </c>
      <c r="AB41" s="17">
        <f t="shared" si="8"/>
        <v>37.039830905802013</v>
      </c>
      <c r="AC41" s="17">
        <f t="shared" si="9"/>
        <v>950371.60000000009</v>
      </c>
      <c r="AD41" s="17">
        <f t="shared" si="10"/>
        <v>435.53850101603706</v>
      </c>
    </row>
    <row r="42" spans="1:30" s="15" customFormat="1" ht="39.75" hidden="1" customHeight="1" x14ac:dyDescent="0.3">
      <c r="A42" s="14"/>
      <c r="B42" s="80" t="s">
        <v>9</v>
      </c>
      <c r="C42" s="80"/>
      <c r="D42" s="80"/>
      <c r="E42" s="80"/>
      <c r="F42" s="80"/>
      <c r="G42" s="80"/>
      <c r="H42" s="80"/>
      <c r="I42" s="80"/>
      <c r="J42" s="64">
        <v>3554041.45</v>
      </c>
      <c r="K42" s="64">
        <f>J42</f>
        <v>3554041.45</v>
      </c>
      <c r="L42" s="17">
        <v>2200000</v>
      </c>
      <c r="M42" s="17">
        <v>2338187.02</v>
      </c>
      <c r="N42" s="17">
        <f t="shared" si="29"/>
        <v>2338187.02</v>
      </c>
      <c r="O42" s="17">
        <v>1330907.95</v>
      </c>
      <c r="P42" s="17">
        <f>O42</f>
        <v>1330907.95</v>
      </c>
      <c r="Q42" s="17">
        <v>770140</v>
      </c>
      <c r="R42" s="17">
        <v>770140</v>
      </c>
      <c r="S42" s="17">
        <v>22144.35</v>
      </c>
      <c r="T42" s="17">
        <v>20658.599999999999</v>
      </c>
      <c r="U42" s="17">
        <v>1066095.3</v>
      </c>
      <c r="V42" s="17">
        <f t="shared" si="2"/>
        <v>-1485.75</v>
      </c>
      <c r="W42" s="17">
        <f t="shared" si="3"/>
        <v>295955.30000000005</v>
      </c>
      <c r="X42" s="17">
        <f t="shared" si="4"/>
        <v>138.42876619835357</v>
      </c>
      <c r="Y42" s="17">
        <f t="shared" si="5"/>
        <v>295955.30000000005</v>
      </c>
      <c r="Z42" s="17">
        <f t="shared" si="6"/>
        <v>138.42876619835357</v>
      </c>
      <c r="AA42" s="17">
        <f t="shared" si="7"/>
        <v>-264812.64999999991</v>
      </c>
      <c r="AB42" s="17">
        <f t="shared" si="8"/>
        <v>80.102857601834913</v>
      </c>
      <c r="AC42" s="17">
        <f t="shared" si="9"/>
        <v>-2487946.1500000004</v>
      </c>
      <c r="AD42" s="17">
        <f t="shared" si="10"/>
        <v>29.996704174623513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5"/>
      <c r="K43" s="65"/>
      <c r="L43" s="18">
        <v>103000</v>
      </c>
      <c r="M43" s="18">
        <v>124779.15</v>
      </c>
      <c r="N43" s="17">
        <f t="shared" si="29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5"/>
      <c r="K44" s="65"/>
      <c r="L44" s="18">
        <v>130000</v>
      </c>
      <c r="M44" s="18">
        <v>80000</v>
      </c>
      <c r="N44" s="17">
        <f t="shared" si="29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5"/>
      <c r="K45" s="65"/>
      <c r="L45" s="18">
        <v>100000</v>
      </c>
      <c r="M45" s="18">
        <v>359450.33</v>
      </c>
      <c r="N45" s="17">
        <f t="shared" si="29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5"/>
      <c r="K46" s="65"/>
      <c r="L46" s="18">
        <v>2300000</v>
      </c>
      <c r="M46" s="18">
        <v>244070</v>
      </c>
      <c r="N46" s="17">
        <f t="shared" si="29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5"/>
      <c r="K47" s="65"/>
      <c r="L47" s="18">
        <v>900000</v>
      </c>
      <c r="M47" s="18">
        <v>1159100</v>
      </c>
      <c r="N47" s="17">
        <f t="shared" si="29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5"/>
      <c r="K48" s="65"/>
      <c r="L48" s="18">
        <v>0</v>
      </c>
      <c r="M48" s="18">
        <v>435000</v>
      </c>
      <c r="N48" s="17">
        <f t="shared" si="29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5"/>
      <c r="K49" s="65"/>
      <c r="L49" s="18">
        <v>0</v>
      </c>
      <c r="M49" s="18">
        <v>976062.57</v>
      </c>
      <c r="N49" s="17">
        <f t="shared" si="29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5"/>
      <c r="K50" s="65"/>
      <c r="L50" s="18">
        <v>300000</v>
      </c>
      <c r="M50" s="18">
        <v>314616.99</v>
      </c>
      <c r="N50" s="17">
        <f t="shared" si="29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5"/>
      <c r="K51" s="65"/>
      <c r="L51" s="18">
        <v>2099620</v>
      </c>
      <c r="M51" s="18">
        <v>2450392.25</v>
      </c>
      <c r="N51" s="17">
        <f t="shared" si="29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70">
        <v>304536.27</v>
      </c>
      <c r="K52" s="59">
        <f>J52</f>
        <v>304536.27</v>
      </c>
      <c r="L52" s="32">
        <v>253454.47</v>
      </c>
      <c r="M52" s="32">
        <v>256536.06</v>
      </c>
      <c r="N52" s="32">
        <f t="shared" si="29"/>
        <v>256536.06</v>
      </c>
      <c r="O52" s="29">
        <v>153924.07</v>
      </c>
      <c r="P52" s="18">
        <f>O52</f>
        <v>153924.07</v>
      </c>
      <c r="Q52" s="32">
        <v>227910</v>
      </c>
      <c r="R52" s="50">
        <v>57056.41</v>
      </c>
      <c r="S52" s="50">
        <v>3400</v>
      </c>
      <c r="T52" s="50">
        <v>917.66</v>
      </c>
      <c r="U52" s="50">
        <v>88082.93</v>
      </c>
      <c r="V52" s="32">
        <f t="shared" si="2"/>
        <v>-2482.34</v>
      </c>
      <c r="W52" s="18">
        <f t="shared" si="3"/>
        <v>-139827.07</v>
      </c>
      <c r="X52" s="17">
        <f t="shared" si="4"/>
        <v>38.648119871879253</v>
      </c>
      <c r="Y52" s="18">
        <f t="shared" si="5"/>
        <v>31026.51999999999</v>
      </c>
      <c r="Z52" s="17">
        <f t="shared" si="6"/>
        <v>154.3786754196417</v>
      </c>
      <c r="AA52" s="18">
        <f t="shared" si="7"/>
        <v>-65841.140000000014</v>
      </c>
      <c r="AB52" s="17">
        <f t="shared" si="8"/>
        <v>57.224922651798373</v>
      </c>
      <c r="AC52" s="17">
        <f t="shared" si="9"/>
        <v>-216453.34000000003</v>
      </c>
      <c r="AD52" s="17">
        <f t="shared" si="10"/>
        <v>28.923625419067484</v>
      </c>
    </row>
    <row r="53" spans="1:30" s="15" customFormat="1" ht="36.75" hidden="1" customHeight="1" x14ac:dyDescent="0.3">
      <c r="A53" s="14"/>
      <c r="B53" s="80" t="s">
        <v>7</v>
      </c>
      <c r="C53" s="80"/>
      <c r="D53" s="80"/>
      <c r="E53" s="80"/>
      <c r="F53" s="80"/>
      <c r="G53" s="80"/>
      <c r="H53" s="80"/>
      <c r="I53" s="80"/>
      <c r="J53" s="58">
        <f t="shared" ref="J53" si="30">J54+J55</f>
        <v>724936.2</v>
      </c>
      <c r="K53" s="58">
        <f t="shared" ref="K53:S53" si="31">K54+K55</f>
        <v>2666684.2000000002</v>
      </c>
      <c r="L53" s="17">
        <f t="shared" si="31"/>
        <v>0</v>
      </c>
      <c r="M53" s="17">
        <f t="shared" si="31"/>
        <v>1294662.3799999999</v>
      </c>
      <c r="N53" s="17">
        <f t="shared" si="31"/>
        <v>5650214.3799999999</v>
      </c>
      <c r="O53" s="17">
        <f t="shared" si="31"/>
        <v>607377.38</v>
      </c>
      <c r="P53" s="17">
        <f t="shared" si="31"/>
        <v>2549125.38</v>
      </c>
      <c r="Q53" s="17">
        <f t="shared" si="31"/>
        <v>4355552</v>
      </c>
      <c r="R53" s="17">
        <f t="shared" si="31"/>
        <v>4355552</v>
      </c>
      <c r="S53" s="17">
        <f t="shared" si="31"/>
        <v>3532.63</v>
      </c>
      <c r="T53" s="17">
        <f t="shared" ref="T53:U53" si="32">T54+T55</f>
        <v>35413.58</v>
      </c>
      <c r="U53" s="17">
        <f t="shared" si="32"/>
        <v>2450927.2400000002</v>
      </c>
      <c r="V53" s="17">
        <f t="shared" si="2"/>
        <v>31880.95</v>
      </c>
      <c r="W53" s="17">
        <f t="shared" si="3"/>
        <v>-1904624.7599999998</v>
      </c>
      <c r="X53" s="17">
        <f t="shared" si="4"/>
        <v>56.27133460925274</v>
      </c>
      <c r="Y53" s="17">
        <f t="shared" si="5"/>
        <v>-1904624.7599999998</v>
      </c>
      <c r="Z53" s="17">
        <f t="shared" si="6"/>
        <v>56.27133460925274</v>
      </c>
      <c r="AA53" s="17">
        <f t="shared" si="7"/>
        <v>-98198.139999999665</v>
      </c>
      <c r="AB53" s="17">
        <f t="shared" si="8"/>
        <v>96.147771279888957</v>
      </c>
      <c r="AC53" s="17">
        <f t="shared" si="9"/>
        <v>-215756.95999999996</v>
      </c>
      <c r="AD53" s="17">
        <f t="shared" si="10"/>
        <v>91.909167197225685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3">
        <v>724936.2</v>
      </c>
      <c r="K54" s="63">
        <f>J54</f>
        <v>724936.2</v>
      </c>
      <c r="L54" s="18">
        <v>0</v>
      </c>
      <c r="M54" s="18">
        <v>1294662.3799999999</v>
      </c>
      <c r="N54" s="18">
        <f>M54</f>
        <v>1294662.3799999999</v>
      </c>
      <c r="O54" s="18">
        <v>607377.38</v>
      </c>
      <c r="P54" s="18">
        <f>O54</f>
        <v>607377.38</v>
      </c>
      <c r="Q54" s="18">
        <v>0</v>
      </c>
      <c r="R54" s="18">
        <v>0</v>
      </c>
      <c r="S54" s="18">
        <v>3532.63</v>
      </c>
      <c r="T54" s="18">
        <v>35413.58</v>
      </c>
      <c r="U54" s="18">
        <v>509179.24</v>
      </c>
      <c r="V54" s="32">
        <f t="shared" si="2"/>
        <v>31880.95</v>
      </c>
      <c r="W54" s="18">
        <f t="shared" si="3"/>
        <v>509179.24</v>
      </c>
      <c r="X54" s="17">
        <f t="shared" si="4"/>
        <v>0</v>
      </c>
      <c r="Y54" s="17">
        <f t="shared" si="5"/>
        <v>509179.24</v>
      </c>
      <c r="Z54" s="17">
        <f t="shared" si="6"/>
        <v>0</v>
      </c>
      <c r="AA54" s="18">
        <f t="shared" si="7"/>
        <v>-98198.140000000014</v>
      </c>
      <c r="AB54" s="17">
        <f t="shared" si="8"/>
        <v>83.832433799230387</v>
      </c>
      <c r="AC54" s="17">
        <f t="shared" si="9"/>
        <v>-215756.95999999996</v>
      </c>
      <c r="AD54" s="17">
        <f t="shared" si="10"/>
        <v>70.237800236765665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60">
        <f>O55</f>
        <v>0</v>
      </c>
      <c r="K55" s="60">
        <f>P55</f>
        <v>1941748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1941748</v>
      </c>
      <c r="Q55" s="18">
        <f>5544443-1188891</f>
        <v>4355552</v>
      </c>
      <c r="R55" s="18">
        <f>5544443-1188891</f>
        <v>4355552</v>
      </c>
      <c r="S55" s="18">
        <v>0</v>
      </c>
      <c r="T55" s="18">
        <v>0</v>
      </c>
      <c r="U55" s="18">
        <v>1941748</v>
      </c>
      <c r="V55" s="32">
        <f t="shared" si="2"/>
        <v>0</v>
      </c>
      <c r="W55" s="18">
        <f t="shared" si="3"/>
        <v>-2413804</v>
      </c>
      <c r="X55" s="17">
        <f t="shared" si="4"/>
        <v>44.580985372232959</v>
      </c>
      <c r="Y55" s="17">
        <f t="shared" si="5"/>
        <v>-2413804</v>
      </c>
      <c r="Z55" s="17">
        <f t="shared" si="6"/>
        <v>44.580985372232959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80" t="s">
        <v>1</v>
      </c>
      <c r="C56" s="80"/>
      <c r="D56" s="80"/>
      <c r="E56" s="80"/>
      <c r="F56" s="80"/>
      <c r="G56" s="80"/>
      <c r="H56" s="80"/>
      <c r="I56" s="80"/>
      <c r="J56" s="58">
        <f t="shared" ref="J56:K56" si="33">J57+J58+J59+J60+J61+J62+J63</f>
        <v>626069153.6099999</v>
      </c>
      <c r="K56" s="58">
        <f t="shared" si="33"/>
        <v>625271039.6099999</v>
      </c>
      <c r="L56" s="17">
        <f>L57+L58+L59+L60+L61+L62+L63</f>
        <v>1796348547.49</v>
      </c>
      <c r="M56" s="17">
        <f t="shared" ref="M56:U56" si="34">M57+M58+M59+M60+M61+M62+M63</f>
        <v>1731743649.9200001</v>
      </c>
      <c r="N56" s="17">
        <f t="shared" ref="N56:O56" si="35">N57+N58+N59+N60+N61+N62+N63</f>
        <v>1726065816.5200002</v>
      </c>
      <c r="O56" s="17">
        <f t="shared" si="35"/>
        <v>878893615.1099999</v>
      </c>
      <c r="P56" s="17">
        <f t="shared" ref="P56" si="36">P57+P58+P59+P60+P61+P62+P63</f>
        <v>875087622.70999992</v>
      </c>
      <c r="Q56" s="17">
        <f t="shared" si="34"/>
        <v>1713495880.8099997</v>
      </c>
      <c r="R56" s="17">
        <f t="shared" si="34"/>
        <v>1076495659.6400001</v>
      </c>
      <c r="S56" s="17">
        <f t="shared" ref="S56" si="37">S57+S58+S59+S60+S61+S62+S63</f>
        <v>13991674.279999999</v>
      </c>
      <c r="T56" s="17">
        <f t="shared" si="34"/>
        <v>19836665</v>
      </c>
      <c r="U56" s="17">
        <f t="shared" si="34"/>
        <v>1034261690.55</v>
      </c>
      <c r="V56" s="17">
        <f t="shared" si="2"/>
        <v>5844990.7200000007</v>
      </c>
      <c r="W56" s="17">
        <f t="shared" si="3"/>
        <v>-679234190.25999975</v>
      </c>
      <c r="X56" s="17">
        <f t="shared" si="4"/>
        <v>60.35974186649846</v>
      </c>
      <c r="Y56" s="17">
        <f t="shared" si="5"/>
        <v>-42233969.090000153</v>
      </c>
      <c r="Z56" s="17">
        <f t="shared" si="6"/>
        <v>96.076717196971885</v>
      </c>
      <c r="AA56" s="17">
        <f t="shared" si="7"/>
        <v>159174067.84000003</v>
      </c>
      <c r="AB56" s="17">
        <f t="shared" si="8"/>
        <v>118.1895005379078</v>
      </c>
      <c r="AC56" s="17">
        <f t="shared" si="9"/>
        <v>408990650.94000006</v>
      </c>
      <c r="AD56" s="17">
        <f t="shared" si="10"/>
        <v>165.41013816905701</v>
      </c>
    </row>
    <row r="57" spans="1:30" s="15" customFormat="1" ht="64.5" customHeight="1" x14ac:dyDescent="0.3">
      <c r="A57" s="14"/>
      <c r="B57" s="80" t="s">
        <v>6</v>
      </c>
      <c r="C57" s="80"/>
      <c r="D57" s="80"/>
      <c r="E57" s="80"/>
      <c r="F57" s="80"/>
      <c r="G57" s="80"/>
      <c r="H57" s="80"/>
      <c r="I57" s="80"/>
      <c r="J57" s="64">
        <v>55609169</v>
      </c>
      <c r="K57" s="64">
        <f>J57</f>
        <v>55609169</v>
      </c>
      <c r="L57" s="17">
        <v>426424900</v>
      </c>
      <c r="M57" s="17">
        <v>426424900</v>
      </c>
      <c r="N57" s="17">
        <f>M57</f>
        <v>426424900</v>
      </c>
      <c r="O57" s="17">
        <v>235070500</v>
      </c>
      <c r="P57" s="17">
        <f>O57</f>
        <v>235070500</v>
      </c>
      <c r="Q57" s="17">
        <v>436509000</v>
      </c>
      <c r="R57" s="17">
        <v>254630250</v>
      </c>
      <c r="S57" s="17">
        <v>0</v>
      </c>
      <c r="T57" s="17">
        <v>14354954</v>
      </c>
      <c r="U57" s="17">
        <v>254630250</v>
      </c>
      <c r="V57" s="17">
        <f t="shared" si="2"/>
        <v>14354954</v>
      </c>
      <c r="W57" s="17">
        <f t="shared" si="3"/>
        <v>-181878750</v>
      </c>
      <c r="X57" s="17">
        <f t="shared" si="4"/>
        <v>58.333333333333336</v>
      </c>
      <c r="Y57" s="17">
        <f t="shared" si="5"/>
        <v>0</v>
      </c>
      <c r="Z57" s="17">
        <f t="shared" si="6"/>
        <v>100</v>
      </c>
      <c r="AA57" s="17">
        <f t="shared" si="7"/>
        <v>19559750</v>
      </c>
      <c r="AB57" s="17">
        <f t="shared" si="8"/>
        <v>108.32080163185087</v>
      </c>
      <c r="AC57" s="17">
        <f t="shared" si="9"/>
        <v>199021081</v>
      </c>
      <c r="AD57" s="17">
        <f t="shared" si="10"/>
        <v>457.89256444382403</v>
      </c>
    </row>
    <row r="58" spans="1:30" s="15" customFormat="1" ht="81.75" customHeight="1" x14ac:dyDescent="0.3">
      <c r="A58" s="14"/>
      <c r="B58" s="80" t="s">
        <v>5</v>
      </c>
      <c r="C58" s="80"/>
      <c r="D58" s="80"/>
      <c r="E58" s="80"/>
      <c r="F58" s="80"/>
      <c r="G58" s="80"/>
      <c r="H58" s="80"/>
      <c r="I58" s="80"/>
      <c r="J58" s="64">
        <v>120828165.68000001</v>
      </c>
      <c r="K58" s="64">
        <f>J58</f>
        <v>120828165.68000001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80158462.159999996</v>
      </c>
      <c r="P58" s="17">
        <f>O58</f>
        <v>80158462.159999996</v>
      </c>
      <c r="Q58" s="17">
        <v>213243358.06999999</v>
      </c>
      <c r="R58" s="17">
        <v>87018944.829999998</v>
      </c>
      <c r="S58" s="17">
        <v>1560764.34</v>
      </c>
      <c r="T58" s="17">
        <v>2369809.34</v>
      </c>
      <c r="U58" s="17">
        <v>67093963.829999998</v>
      </c>
      <c r="V58" s="17">
        <f t="shared" si="2"/>
        <v>809044.99999999977</v>
      </c>
      <c r="W58" s="17">
        <f t="shared" si="3"/>
        <v>-146149394.24000001</v>
      </c>
      <c r="X58" s="17">
        <f t="shared" si="4"/>
        <v>31.463565588746501</v>
      </c>
      <c r="Y58" s="17">
        <f t="shared" si="5"/>
        <v>-19924981</v>
      </c>
      <c r="Z58" s="17">
        <f t="shared" si="6"/>
        <v>77.102709026263881</v>
      </c>
      <c r="AA58" s="17">
        <f t="shared" si="7"/>
        <v>-13064498.329999998</v>
      </c>
      <c r="AB58" s="17">
        <f t="shared" si="8"/>
        <v>83.701660463591907</v>
      </c>
      <c r="AC58" s="17">
        <f t="shared" si="9"/>
        <v>-53734201.850000009</v>
      </c>
      <c r="AD58" s="17">
        <f t="shared" si="10"/>
        <v>55.52841380352568</v>
      </c>
    </row>
    <row r="59" spans="1:30" s="15" customFormat="1" ht="65.25" customHeight="1" x14ac:dyDescent="0.3">
      <c r="A59" s="14"/>
      <c r="B59" s="80" t="s">
        <v>4</v>
      </c>
      <c r="C59" s="80"/>
      <c r="D59" s="80"/>
      <c r="E59" s="80"/>
      <c r="F59" s="80"/>
      <c r="G59" s="80"/>
      <c r="H59" s="80"/>
      <c r="I59" s="80"/>
      <c r="J59" s="64">
        <v>455421805.10000002</v>
      </c>
      <c r="K59" s="64">
        <f>J59</f>
        <v>455421805.10000002</v>
      </c>
      <c r="L59" s="17">
        <v>1066999039.4299999</v>
      </c>
      <c r="M59" s="17">
        <v>1016038865.97</v>
      </c>
      <c r="N59" s="17">
        <f>M59</f>
        <v>1016038865.97</v>
      </c>
      <c r="O59" s="17">
        <v>564523497.03999996</v>
      </c>
      <c r="P59" s="17">
        <f>O59</f>
        <v>564523497.03999996</v>
      </c>
      <c r="Q59" s="17">
        <v>1035842157.54</v>
      </c>
      <c r="R59" s="17">
        <v>716250561.85000002</v>
      </c>
      <c r="S59" s="17">
        <v>12276077.16</v>
      </c>
      <c r="T59" s="17">
        <v>2974394.64</v>
      </c>
      <c r="U59" s="17">
        <v>700164792.39999998</v>
      </c>
      <c r="V59" s="17">
        <f t="shared" si="2"/>
        <v>-9301682.5199999996</v>
      </c>
      <c r="W59" s="17">
        <f t="shared" si="3"/>
        <v>-335677365.13999999</v>
      </c>
      <c r="X59" s="17">
        <f t="shared" si="4"/>
        <v>67.593772593964189</v>
      </c>
      <c r="Y59" s="17">
        <f t="shared" si="5"/>
        <v>-16085769.450000048</v>
      </c>
      <c r="Z59" s="17">
        <f t="shared" si="6"/>
        <v>97.7541700758388</v>
      </c>
      <c r="AA59" s="17">
        <f t="shared" si="7"/>
        <v>135641295.36000001</v>
      </c>
      <c r="AB59" s="17">
        <f t="shared" si="8"/>
        <v>124.02757300116225</v>
      </c>
      <c r="AC59" s="17">
        <f t="shared" si="9"/>
        <v>244742987.29999995</v>
      </c>
      <c r="AD59" s="17">
        <f t="shared" si="10"/>
        <v>153.7398483250621</v>
      </c>
    </row>
    <row r="60" spans="1:30" s="15" customFormat="1" ht="40.5" customHeight="1" x14ac:dyDescent="0.3">
      <c r="A60" s="14"/>
      <c r="B60" s="80" t="s">
        <v>3</v>
      </c>
      <c r="C60" s="80"/>
      <c r="D60" s="80"/>
      <c r="E60" s="80"/>
      <c r="F60" s="80"/>
      <c r="G60" s="80"/>
      <c r="H60" s="80"/>
      <c r="I60" s="80"/>
      <c r="J60" s="64">
        <v>743339.31</v>
      </c>
      <c r="K60" s="64">
        <f>J60</f>
        <v>743339.31</v>
      </c>
      <c r="L60" s="17">
        <v>12583515.119999999</v>
      </c>
      <c r="M60" s="17">
        <v>11684333.98</v>
      </c>
      <c r="N60" s="17">
        <f>M60</f>
        <v>11684333.98</v>
      </c>
      <c r="O60" s="17">
        <v>588865.13</v>
      </c>
      <c r="P60" s="17">
        <f>O60</f>
        <v>588865.13</v>
      </c>
      <c r="Q60" s="17">
        <v>28017444.120000001</v>
      </c>
      <c r="R60" s="17">
        <v>18711981.879999999</v>
      </c>
      <c r="S60" s="17">
        <v>154832.78</v>
      </c>
      <c r="T60" s="17">
        <v>133807.01999999999</v>
      </c>
      <c r="U60" s="17">
        <v>17568637.390000001</v>
      </c>
      <c r="V60" s="17">
        <f t="shared" si="2"/>
        <v>-21025.760000000009</v>
      </c>
      <c r="W60" s="17">
        <f t="shared" si="3"/>
        <v>-10448806.73</v>
      </c>
      <c r="X60" s="17">
        <f t="shared" si="4"/>
        <v>62.706067386991904</v>
      </c>
      <c r="Y60" s="17">
        <f t="shared" si="5"/>
        <v>-1143344.4899999984</v>
      </c>
      <c r="Z60" s="17">
        <f t="shared" si="6"/>
        <v>93.889773422546739</v>
      </c>
      <c r="AA60" s="17">
        <f t="shared" si="7"/>
        <v>16979772.260000002</v>
      </c>
      <c r="AB60" s="17">
        <f t="shared" si="8"/>
        <v>2983.4738881550011</v>
      </c>
      <c r="AC60" s="17">
        <f t="shared" si="9"/>
        <v>16825298.080000002</v>
      </c>
      <c r="AD60" s="17">
        <f t="shared" si="10"/>
        <v>2363.4748160971062</v>
      </c>
    </row>
    <row r="61" spans="1:30" s="15" customFormat="1" ht="39" customHeight="1" x14ac:dyDescent="0.3">
      <c r="A61" s="14"/>
      <c r="B61" s="80" t="s">
        <v>2</v>
      </c>
      <c r="C61" s="80"/>
      <c r="D61" s="80"/>
      <c r="E61" s="80"/>
      <c r="F61" s="80"/>
      <c r="G61" s="80"/>
      <c r="H61" s="80"/>
      <c r="I61" s="80"/>
      <c r="J61" s="61">
        <v>916834.28</v>
      </c>
      <c r="K61" s="61">
        <f>108720.28+10000</f>
        <v>118720.28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3861137.5</v>
      </c>
      <c r="P61" s="26">
        <f>55145.1</f>
        <v>55145.1</v>
      </c>
      <c r="Q61" s="17">
        <v>860</v>
      </c>
      <c r="R61" s="17">
        <v>860</v>
      </c>
      <c r="S61" s="17">
        <v>0</v>
      </c>
      <c r="T61" s="17">
        <v>3700</v>
      </c>
      <c r="U61" s="17">
        <v>6135</v>
      </c>
      <c r="V61" s="17">
        <f t="shared" si="2"/>
        <v>3700</v>
      </c>
      <c r="W61" s="17">
        <f t="shared" si="3"/>
        <v>5275</v>
      </c>
      <c r="X61" s="17">
        <f t="shared" si="4"/>
        <v>713.37209302325584</v>
      </c>
      <c r="Y61" s="17">
        <f t="shared" si="5"/>
        <v>5275</v>
      </c>
      <c r="Z61" s="17">
        <f t="shared" si="6"/>
        <v>713.37209302325584</v>
      </c>
      <c r="AA61" s="17">
        <f t="shared" si="7"/>
        <v>-49010.1</v>
      </c>
      <c r="AB61" s="17">
        <f t="shared" si="8"/>
        <v>11.125195166932329</v>
      </c>
      <c r="AC61" s="17">
        <f t="shared" si="9"/>
        <v>-112585.28</v>
      </c>
      <c r="AD61" s="17">
        <f t="shared" si="10"/>
        <v>5.1676091060432139</v>
      </c>
    </row>
    <row r="62" spans="1:30" s="15" customFormat="1" ht="178.5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4">
        <v>21924</v>
      </c>
      <c r="K62" s="64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120.75" customHeight="1" x14ac:dyDescent="0.3">
      <c r="A63" s="14"/>
      <c r="B63" s="80" t="s">
        <v>0</v>
      </c>
      <c r="C63" s="80"/>
      <c r="D63" s="80"/>
      <c r="E63" s="80"/>
      <c r="F63" s="80"/>
      <c r="G63" s="80"/>
      <c r="H63" s="80"/>
      <c r="I63" s="80"/>
      <c r="J63" s="64">
        <v>-7472083.7599999998</v>
      </c>
      <c r="K63" s="64">
        <f>J63</f>
        <v>-7472083.7599999998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-5308846.72</v>
      </c>
      <c r="P63" s="17">
        <f>O63</f>
        <v>-5308846.72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-5482492.0700000003</v>
      </c>
      <c r="V63" s="17">
        <f t="shared" si="2"/>
        <v>0</v>
      </c>
      <c r="W63" s="17">
        <f t="shared" si="3"/>
        <v>-5365553.1500000004</v>
      </c>
      <c r="X63" s="17">
        <f t="shared" si="4"/>
        <v>4688.3382110934499</v>
      </c>
      <c r="Y63" s="17">
        <f t="shared" si="5"/>
        <v>-5365553.1500000004</v>
      </c>
      <c r="Z63" s="17">
        <f t="shared" si="6"/>
        <v>4688.3382110934499</v>
      </c>
      <c r="AA63" s="17">
        <f t="shared" si="7"/>
        <v>-173645.35000000056</v>
      </c>
      <c r="AB63" s="17">
        <f t="shared" si="8"/>
        <v>103.27086765089351</v>
      </c>
      <c r="AC63" s="17">
        <f t="shared" si="9"/>
        <v>1989591.6899999995</v>
      </c>
      <c r="AD63" s="17">
        <f t="shared" si="10"/>
        <v>73.373000706298299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2">
        <f t="shared" ref="J64" si="38">J56+J7</f>
        <v>852927662.81999993</v>
      </c>
      <c r="K64" s="62">
        <f t="shared" ref="K64:U64" si="39">K56+K7</f>
        <v>792353491.88674486</v>
      </c>
      <c r="L64" s="18">
        <f t="shared" si="39"/>
        <v>2135801802.4200001</v>
      </c>
      <c r="M64" s="18">
        <f t="shared" si="39"/>
        <v>2092393430.8699999</v>
      </c>
      <c r="N64" s="18">
        <f t="shared" si="39"/>
        <v>2071858415.1639752</v>
      </c>
      <c r="O64" s="18">
        <f t="shared" si="39"/>
        <v>1038669260.0199999</v>
      </c>
      <c r="P64" s="18">
        <f t="shared" si="39"/>
        <v>1029168971.1719866</v>
      </c>
      <c r="Q64" s="18">
        <f t="shared" si="39"/>
        <v>2065808372.8099997</v>
      </c>
      <c r="R64" s="18">
        <f t="shared" si="39"/>
        <v>1252538304.52</v>
      </c>
      <c r="S64" s="18">
        <f t="shared" ref="S64" si="40">S56+S7</f>
        <v>25791988.390000001</v>
      </c>
      <c r="T64" s="18">
        <f t="shared" si="39"/>
        <v>24706320.719999999</v>
      </c>
      <c r="U64" s="18">
        <f t="shared" si="39"/>
        <v>1207592838.04</v>
      </c>
      <c r="V64" s="18">
        <f t="shared" si="2"/>
        <v>-1085667.6700000018</v>
      </c>
      <c r="W64" s="18">
        <f t="shared" si="3"/>
        <v>-858215534.76999974</v>
      </c>
      <c r="X64" s="18">
        <f t="shared" si="4"/>
        <v>58.456188576551327</v>
      </c>
      <c r="Y64" s="18">
        <f t="shared" si="5"/>
        <v>-44945466.480000019</v>
      </c>
      <c r="Z64" s="18">
        <f t="shared" si="6"/>
        <v>96.411649342953694</v>
      </c>
      <c r="AA64" s="18">
        <f t="shared" si="7"/>
        <v>178423866.86801338</v>
      </c>
      <c r="AB64" s="18">
        <f t="shared" si="8"/>
        <v>117.33669318312519</v>
      </c>
      <c r="AC64" s="17">
        <f t="shared" si="9"/>
        <v>415239346.15325511</v>
      </c>
      <c r="AD64" s="17">
        <f t="shared" si="10"/>
        <v>152.40582018064828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2"/>
      <c r="Y65" s="47"/>
      <c r="Z65" s="47"/>
      <c r="AA65" s="53"/>
      <c r="AB65" s="47"/>
      <c r="AC65" s="47"/>
      <c r="AD65" s="67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K1:Y2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59:I59"/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</mergeCells>
  <pageMargins left="0.39370078740157483" right="0.39370078740157483" top="0.78740157480314965" bottom="0.39370078740157483" header="0.39370078740157483" footer="0.39370078740157483"/>
  <pageSetup paperSize="9" scale="52" fitToHeight="0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BLPOOV1</cp:lastModifiedBy>
  <cp:lastPrinted>2021-07-23T10:46:15Z</cp:lastPrinted>
  <dcterms:created xsi:type="dcterms:W3CDTF">2018-12-30T09:36:16Z</dcterms:created>
  <dcterms:modified xsi:type="dcterms:W3CDTF">2021-07-23T10:46:17Z</dcterms:modified>
</cp:coreProperties>
</file>